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GUARNE\"/>
    </mc:Choice>
  </mc:AlternateContent>
  <xr:revisionPtr revIDLastSave="0" documentId="13_ncr:1_{13DE32C3-3948-4F10-8AB7-3C7F5979D20D}" xr6:coauthVersionLast="47" xr6:coauthVersionMax="47" xr10:uidLastSave="{00000000-0000-0000-0000-000000000000}"/>
  <bookViews>
    <workbookView xWindow="2928" yWindow="2928" windowWidth="17280" windowHeight="888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PRODUCTO'!$B$18:$C$26</definedName>
    <definedName name="_xlnm._FilterDatabase" localSheetId="5" hidden="1">'4.3.2. PRECIOS PAGAD PRODUCTOR'!$B$2:$G$7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9" l="1"/>
  <c r="F22" i="9"/>
  <c r="F23" i="9"/>
  <c r="F24" i="9"/>
  <c r="E21" i="9"/>
  <c r="E22" i="9"/>
  <c r="E23" i="9"/>
  <c r="E24" i="9"/>
  <c r="D21" i="9"/>
  <c r="D22" i="9"/>
  <c r="D23" i="9"/>
  <c r="D24" i="9"/>
  <c r="D20" i="9"/>
  <c r="E20" i="9"/>
  <c r="F20" i="9"/>
  <c r="C21" i="9"/>
  <c r="C22" i="9"/>
  <c r="C23" i="9"/>
  <c r="C24" i="9"/>
  <c r="C20" i="9"/>
  <c r="H6" i="9"/>
  <c r="H5" i="9"/>
  <c r="H4" i="9"/>
  <c r="H3" i="9"/>
  <c r="H4" i="8"/>
  <c r="H5" i="8"/>
  <c r="H6" i="8"/>
  <c r="H7" i="8"/>
  <c r="G6" i="8" l="1"/>
  <c r="G5" i="8"/>
  <c r="H3" i="8" l="1"/>
  <c r="G4" i="8"/>
  <c r="G3" i="8"/>
  <c r="I5" i="6" l="1"/>
  <c r="I8" i="6"/>
  <c r="I9" i="6"/>
  <c r="I10" i="6"/>
  <c r="I11" i="6"/>
  <c r="I12" i="6"/>
  <c r="I6" i="6"/>
  <c r="I7" i="6"/>
  <c r="M5" i="7"/>
  <c r="M8" i="7"/>
  <c r="M9" i="7"/>
  <c r="M10" i="7"/>
  <c r="M11" i="7"/>
  <c r="M12" i="7"/>
  <c r="M6" i="7"/>
  <c r="M7" i="7"/>
  <c r="G21" i="9" l="1" a="1"/>
  <c r="G21" i="9" s="1"/>
  <c r="G22" i="9" a="1"/>
  <c r="G22" i="9" s="1"/>
  <c r="G23" i="9" a="1"/>
  <c r="G23" i="9" s="1"/>
  <c r="G24" i="9" a="1"/>
  <c r="G24" i="9" s="1"/>
  <c r="G20" i="9" a="1"/>
  <c r="G20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<sst xmlns="http://schemas.openxmlformats.org/spreadsheetml/2006/main" count="227" uniqueCount="118">
  <si>
    <t>Tabla 1. Organizaciones de la Agricultura Familiar (OAF) participantes de los encuentros territoriales en el municipio de Guarne</t>
  </si>
  <si>
    <t>Nombre y sigla asociación</t>
  </si>
  <si>
    <t>Principales productos comercializados</t>
  </si>
  <si>
    <t>No. de familias asociadas</t>
  </si>
  <si>
    <t>Servicios que presta la OAF</t>
  </si>
  <si>
    <t>Asociación Gremial de Productores Agrícolas de Colombia- ASOAGRICOL</t>
  </si>
  <si>
    <t>Aguacate hass</t>
  </si>
  <si>
    <t>Comercialización colectiva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</si>
  <si>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Guarne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</si>
  <si>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</si>
  <si>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</si>
  <si>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</si>
  <si>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</si>
  <si>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</si>
  <si>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</si>
  <si>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</si>
  <si>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Canastilla X 20 kg</t>
  </si>
  <si>
    <t xml:space="preserve">
Exportador 60%
Mayorista 20%
Intermediarios 15%
Agroindustria 5%
</t>
  </si>
  <si>
    <t>Si</t>
  </si>
  <si>
    <t>Crédito</t>
  </si>
  <si>
    <t>Finca 75%
Medellin 20%
Cabecera municipal 5%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</si>
  <si>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</si>
  <si>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Guarne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</si>
  <si>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</si>
  <si>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</si>
  <si>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</si>
  <si>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</si>
  <si>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</si>
  <si>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Creaciones Rubi</t>
  </si>
  <si>
    <t>Minoristas</t>
  </si>
  <si>
    <t>Hortensia</t>
  </si>
  <si>
    <t>Cabecera Municipal</t>
  </si>
  <si>
    <t>Productores municipio Guarne 50%
Productores municipio Rionegro 50%</t>
  </si>
  <si>
    <t>Fruver con Amor</t>
  </si>
  <si>
    <t>Supermercado</t>
  </si>
  <si>
    <t>Lechuga</t>
  </si>
  <si>
    <t>Tomate</t>
  </si>
  <si>
    <t>Aguacate Reed</t>
  </si>
  <si>
    <t>Productores municipio Guarne 100%</t>
  </si>
  <si>
    <t>Aguacate Hass</t>
  </si>
  <si>
    <t>Frijol</t>
  </si>
  <si>
    <t>Papa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</si>
  <si>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Guarne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</si>
  <si>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</si>
  <si>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</si>
  <si>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</si>
  <si>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</si>
  <si>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</si>
  <si>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</si>
  <si>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Docenas</t>
  </si>
  <si>
    <t>Semanal</t>
  </si>
  <si>
    <t>Contado</t>
  </si>
  <si>
    <t>Punto de venta 100%</t>
  </si>
  <si>
    <t>Unidad X 220 kg</t>
  </si>
  <si>
    <t>Kilogramo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</si>
  <si>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</si>
  <si>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</si>
  <si>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</si>
  <si>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</si>
  <si>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</si>
  <si>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</si>
  <si>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</si>
  <si>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</si>
  <si>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</si>
  <si>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</si>
  <si>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</si>
  <si>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</si>
  <si>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06Ld-55</t>
  </si>
  <si>
    <t>Intermediarios</t>
  </si>
  <si>
    <t>Medellín 80%
Rionegro 20%</t>
  </si>
  <si>
    <t>Avicultura engorde</t>
  </si>
  <si>
    <t>Pollo kg en pie</t>
  </si>
  <si>
    <t xml:space="preserve">Consumidor final </t>
  </si>
  <si>
    <t>Vereda El Colorado 40%
Cabecera municipal 30%
Rionegro 30%</t>
  </si>
  <si>
    <t>08Le2s1-44</t>
  </si>
  <si>
    <t xml:space="preserve">Exportador </t>
  </si>
  <si>
    <t>Finca 100%</t>
  </si>
  <si>
    <t>Frijol voluble</t>
  </si>
  <si>
    <t>Guarne 30%
Medellín 50%
Rionegro 20%</t>
  </si>
  <si>
    <t>Hortensias</t>
  </si>
  <si>
    <t>Flor de 136 g</t>
  </si>
  <si>
    <t>Lechuga hidropónica</t>
  </si>
  <si>
    <t>Unidad X 220 g</t>
  </si>
  <si>
    <t>Almacen de cadena
plaza de mercado</t>
  </si>
  <si>
    <t>80%
20%</t>
  </si>
  <si>
    <t>Medellín 60%
Rionegro 30%
Guarne 10%</t>
  </si>
  <si>
    <t>Guarne 100%</t>
  </si>
  <si>
    <t>Tomate invernadero</t>
  </si>
  <si>
    <t>Marinilla 10%
Medellín 60%
Rionegro 30%</t>
  </si>
  <si>
    <t>UFH GUARNE</t>
  </si>
  <si>
    <t>linea</t>
  </si>
  <si>
    <t>ufh</t>
  </si>
  <si>
    <t>aguacate_reed</t>
  </si>
  <si>
    <t>avicultura_engorde</t>
  </si>
  <si>
    <t>aguacate_hass</t>
  </si>
  <si>
    <t>frijol_voluble</t>
  </si>
  <si>
    <t>hortensias</t>
  </si>
  <si>
    <t>lechuga_hidroponica</t>
  </si>
  <si>
    <t>papa</t>
  </si>
  <si>
    <t>tomate_invernadero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</si>
  <si>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</si>
  <si>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</si>
  <si>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</si>
  <si>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</si>
  <si>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Aguacate reed</t>
  </si>
  <si>
    <t>Lechuga hidroponica</t>
  </si>
  <si>
    <t xml:space="preserve">Línea productiva </t>
  </si>
  <si>
    <t>Promedio</t>
  </si>
  <si>
    <t>Verificar</t>
  </si>
  <si>
    <t xml:space="preserve">Frijol </t>
  </si>
  <si>
    <t>NO HAY INFORMACION PARA AGUACATE REED</t>
  </si>
  <si>
    <t>NO HAY INFORMACION PARA HORTENSIAS</t>
  </si>
  <si>
    <t>NO HAY INFORMACION PARA LECHUGA CRESPA</t>
  </si>
  <si>
    <t>Precio a escala municipal</t>
  </si>
  <si>
    <t>Precio a escala departamental</t>
  </si>
  <si>
    <t>Precios a escala nacional</t>
  </si>
  <si>
    <t>Precios gremios ( FENAVI)</t>
  </si>
  <si>
    <t>Precios gremios (FENAVI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</si>
</sst>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9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70" fontId="4" fillId="5" borderId="3" xfId="0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wrapText="1"/>
    </xf>
    <xf numFmtId="0" fontId="4" fillId="0" borderId="13" xfId="0" applyFont="1" applyBorder="1" applyAlignment="1">
      <alignment horizontal="center"/>
    </xf>
    <xf numFmtId="9" fontId="3" fillId="5" borderId="1" xfId="0" applyNumberFormat="1" applyFont="1" applyFill="1" applyBorder="1" applyAlignment="1">
      <alignment horizontal="center" vertical="center" wrapText="1"/>
    </xf>
    <xf numFmtId="165" fontId="17" fillId="0" borderId="0" xfId="1" applyNumberFormat="1" applyFont="1" applyBorder="1"/>
    <xf numFmtId="0" fontId="3" fillId="8" borderId="1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horizontal="left" vertical="center" wrapText="1"/>
    </xf>
    <xf numFmtId="0" fontId="3" fillId="13" borderId="1" xfId="0" applyFont="1" applyFill="1" applyBorder="1" applyAlignment="1">
      <alignment horizontal="left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5" fontId="4" fillId="0" borderId="0" xfId="1" applyNumberFormat="1" applyFont="1"/>
    <xf numFmtId="10" fontId="4" fillId="0" borderId="1" xfId="9" applyNumberFormat="1" applyFont="1" applyBorder="1" applyAlignment="1">
      <alignment horizontal="center" vertical="center"/>
    </xf>
    <xf numFmtId="43" fontId="3" fillId="5" borderId="1" xfId="8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0" fontId="4" fillId="10" borderId="1" xfId="9" applyNumberFormat="1" applyFont="1" applyFill="1" applyBorder="1" applyAlignment="1">
      <alignment horizontal="center" vertical="center"/>
    </xf>
    <xf numFmtId="10" fontId="4" fillId="10" borderId="1" xfId="9" applyNumberFormat="1" applyFont="1" applyFill="1" applyBorder="1" applyAlignment="1">
      <alignment horizontal="center"/>
    </xf>
    <xf numFmtId="10" fontId="4" fillId="6" borderId="1" xfId="9" applyNumberFormat="1" applyFont="1" applyFill="1" applyBorder="1" applyAlignment="1">
      <alignment horizontal="center" vertical="center"/>
    </xf>
    <xf numFmtId="43" fontId="3" fillId="15" borderId="1" xfId="8" applyFont="1" applyFill="1" applyBorder="1" applyAlignment="1">
      <alignment horizontal="center" vertical="center"/>
    </xf>
    <xf numFmtId="43" fontId="3" fillId="6" borderId="1" xfId="8" applyFont="1" applyFill="1" applyBorder="1" applyAlignment="1">
      <alignment horizontal="center" vertical="center"/>
    </xf>
    <xf numFmtId="170" fontId="4" fillId="12" borderId="3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2" fillId="11" borderId="7" xfId="0" applyFont="1" applyFill="1" applyBorder="1" applyAlignment="1">
      <alignment horizontal="center" vertical="center" wrapText="1"/>
    </xf>
    <xf numFmtId="0" fontId="12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-2.57698750161080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94-420C-8842-1322B18DE1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SIPSA'!$A$22:$A$26</c:f>
              <c:strCache>
                <c:ptCount val="5"/>
                <c:pt idx="0">
                  <c:v>Tomate invernadero</c:v>
                </c:pt>
                <c:pt idx="1">
                  <c:v>Papa</c:v>
                </c:pt>
                <c:pt idx="2">
                  <c:v>Aguacate hass</c:v>
                </c:pt>
                <c:pt idx="3">
                  <c:v>Frijol voluble</c:v>
                </c:pt>
                <c:pt idx="4">
                  <c:v>Avicultura engorde</c:v>
                </c:pt>
              </c:strCache>
            </c:strRef>
          </c:cat>
          <c:val>
            <c:numRef>
              <c:f>'4.3.3. PRECIOS PROMEDIO SIPSA'!$B$22:$B$26</c:f>
              <c:numCache>
                <c:formatCode>_-"$"\ * #,##0_-;\-"$"\ * #,##0_-;_-"$"\ * "-"??_-;_-@_-</c:formatCode>
                <c:ptCount val="5"/>
                <c:pt idx="0">
                  <c:v>2343.1734634485315</c:v>
                </c:pt>
                <c:pt idx="1">
                  <c:v>2387.4308557652193</c:v>
                </c:pt>
                <c:pt idx="2">
                  <c:v>3655.2875741874609</c:v>
                </c:pt>
                <c:pt idx="3">
                  <c:v>7652.5349358371332</c:v>
                </c:pt>
                <c:pt idx="4">
                  <c:v>8464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94-420C-8842-1322B18DE1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11451728"/>
        <c:axId val="-411453904"/>
      </c:barChart>
      <c:catAx>
        <c:axId val="-411451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Productíva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411453904"/>
        <c:crosses val="autoZero"/>
        <c:auto val="1"/>
        <c:lblAlgn val="ctr"/>
        <c:lblOffset val="100"/>
        <c:noMultiLvlLbl val="0"/>
      </c:catAx>
      <c:valAx>
        <c:axId val="-41145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Promedio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41145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Guarne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US" sz="900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MAYOR'!$B$20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-28.723042032037696</c:v>
                </c:pt>
                <c:pt idx="1">
                  <c:v>37.903313445016749</c:v>
                </c:pt>
                <c:pt idx="2">
                  <c:v>1.7055750535373164</c:v>
                </c:pt>
                <c:pt idx="3">
                  <c:v>5.7090838155926917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BE-4890-BD23-C8CED200E1E7}"/>
            </c:ext>
          </c:extLst>
        </c:ser>
        <c:ser>
          <c:idx val="1"/>
          <c:order val="1"/>
          <c:tx>
            <c:strRef>
              <c:f>'4.3.4. VARIACION $ PLAZAS MAYOR'!$B$21</c:f>
              <c:strCache>
                <c:ptCount val="1"/>
                <c:pt idx="0">
                  <c:v>Frijol voluble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5.5692212712371401</c:v>
                </c:pt>
                <c:pt idx="1">
                  <c:v>8.00231385565246</c:v>
                </c:pt>
                <c:pt idx="2">
                  <c:v>78.941335305704825</c:v>
                </c:pt>
                <c:pt idx="3">
                  <c:v>-10.101516321656831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BE-4890-BD23-C8CED200E1E7}"/>
            </c:ext>
          </c:extLst>
        </c:ser>
        <c:ser>
          <c:idx val="2"/>
          <c:order val="2"/>
          <c:tx>
            <c:strRef>
              <c:f>'4.3.4. VARIACION $ PLAZAS MAYOR'!$B$22</c:f>
              <c:strCache>
                <c:ptCount val="1"/>
                <c:pt idx="0">
                  <c:v>Papa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-28.429995722916914</c:v>
                </c:pt>
                <c:pt idx="1">
                  <c:v>13.754462453605143</c:v>
                </c:pt>
                <c:pt idx="2">
                  <c:v>84.584875413673672</c:v>
                </c:pt>
                <c:pt idx="3">
                  <c:v>-20.853027561062092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BE-4890-BD23-C8CED200E1E7}"/>
            </c:ext>
          </c:extLst>
        </c:ser>
        <c:ser>
          <c:idx val="3"/>
          <c:order val="3"/>
          <c:tx>
            <c:strRef>
              <c:f>'4.3.4. VARIACION $ PLAZAS MAYOR'!$B$23</c:f>
              <c:strCache>
                <c:ptCount val="1"/>
                <c:pt idx="0">
                  <c:v>Tomate invernadero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3.6625728787722238</c:v>
                </c:pt>
                <c:pt idx="1">
                  <c:v>20.156276732535545</c:v>
                </c:pt>
                <c:pt idx="2">
                  <c:v>31.478170118151297</c:v>
                </c:pt>
                <c:pt idx="3">
                  <c:v>4.5323234289285494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BE-4890-BD23-C8CED200E1E7}"/>
            </c:ext>
          </c:extLst>
        </c:ser>
        <c:ser>
          <c:idx val="4"/>
          <c:order val="4"/>
          <c:tx>
            <c:strRef>
              <c:f>'4.3.4. VARIACION $ PLAZAS MAYOR'!$B$24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BE-4890-BD23-C8CED200E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411452816"/>
        <c:axId val="-411453360"/>
      </c:lineChart>
      <c:catAx>
        <c:axId val="-41145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411453360"/>
        <c:crosses val="autoZero"/>
        <c:auto val="1"/>
        <c:lblAlgn val="ctr"/>
        <c:lblOffset val="100"/>
        <c:noMultiLvlLbl val="0"/>
      </c:catAx>
      <c:valAx>
        <c:axId val="-41145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411452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180974</xdr:colOff>
      <xdr:row>9</xdr:row>
      <xdr:rowOff>99060</xdr:rowOff>
    </xdr:from>
    <xdr:to>
      <xdr:col>8</xdr:col>
      <xdr:colOff>628649</xdr:colOff>
      <xdr:row>32</xdr:row>
      <xdr:rowOff>30480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719667</xdr:colOff>
      <xdr:row>0</xdr:row>
      <xdr:rowOff>126999</xdr:rowOff>
    </xdr:from>
    <xdr:to>
      <xdr:col>14</xdr:col>
      <xdr:colOff>84667</xdr:colOff>
      <xdr:row>16</xdr:row>
      <xdr:rowOff>22223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5"/>
  <sheetViews>
    <sheetView topLeftCell="B1" workbookViewId="0">
      <selection activeCell="B9" sqref="B9"/>
    </sheetView>
  </sheetViews>
  <sheetFormatPr defaultColWidth="11.42578125" defaultRowHeight="13.9"/>
  <cols>
    <col min="2" max="2" width="30.42578125" customWidth="1"/>
    <col min="3" max="3" width="16.42578125" customWidth="1"/>
    <col min="4" max="4" width="11" customWidth="1"/>
    <col min="5" max="5" width="31.5703125" customWidth="1"/>
  </cols>
  <sheetData>
    <row r="3" spans="2:5">
      <c r="B3" s="51" t="s">
        <v>0</v>
      </c>
      <c r="C3" s="51"/>
      <c r="D3" s="51"/>
      <c r="E3" s="51"/>
    </row>
    <row r="4" spans="2:5" ht="39.6">
      <c r="B4" s="23" t="s">
        <v>1</v>
      </c>
      <c r="C4" s="23" t="s">
        <v>2</v>
      </c>
      <c r="D4" s="23" t="s">
        <v>3</v>
      </c>
      <c r="E4" s="23" t="s">
        <v>4</v>
      </c>
    </row>
    <row r="5" spans="2:5" ht="26.45">
      <c r="B5" s="29" t="s">
        <v>5</v>
      </c>
      <c r="C5" s="24" t="s">
        <v>6</v>
      </c>
      <c r="D5" s="24">
        <v>34</v>
      </c>
      <c r="E5" s="24" t="s">
        <v>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7"/>
  <sheetViews>
    <sheetView workbookViewId="0">
      <selection activeCell="A12" sqref="A12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9.42578125" customWidth="1"/>
  </cols>
  <sheetData>
    <row r="3" spans="1:7">
      <c r="A3" s="53" t="s">
        <v>8</v>
      </c>
      <c r="B3" s="53"/>
      <c r="C3" s="53"/>
      <c r="D3" s="53"/>
      <c r="E3" s="53"/>
      <c r="F3" s="53"/>
      <c r="G3" s="53"/>
    </row>
    <row r="4" spans="1:7" ht="38.450000000000003" customHeight="1">
      <c r="A4" s="54" t="s">
        <v>1</v>
      </c>
      <c r="B4" s="54" t="s">
        <v>9</v>
      </c>
      <c r="C4" s="54" t="s">
        <v>10</v>
      </c>
      <c r="D4" s="23" t="s">
        <v>11</v>
      </c>
      <c r="E4" s="54" t="s">
        <v>12</v>
      </c>
      <c r="F4" s="54" t="s">
        <v>13</v>
      </c>
      <c r="G4" s="23" t="s">
        <v>14</v>
      </c>
    </row>
    <row r="5" spans="1:7">
      <c r="A5" s="54"/>
      <c r="B5" s="54"/>
      <c r="C5" s="54"/>
      <c r="D5" s="23" t="s">
        <v>15</v>
      </c>
      <c r="E5" s="54"/>
      <c r="F5" s="54"/>
      <c r="G5" s="23" t="s">
        <v>15</v>
      </c>
    </row>
    <row r="6" spans="1:7" ht="80.45">
      <c r="A6" s="30" t="s">
        <v>5</v>
      </c>
      <c r="B6" s="13" t="s">
        <v>6</v>
      </c>
      <c r="C6" s="13" t="s">
        <v>16</v>
      </c>
      <c r="D6" s="32" t="s">
        <v>17</v>
      </c>
      <c r="E6" s="13" t="s">
        <v>18</v>
      </c>
      <c r="F6" s="13" t="s">
        <v>19</v>
      </c>
      <c r="G6" s="13" t="s">
        <v>20</v>
      </c>
    </row>
    <row r="7" spans="1:7">
      <c r="A7" s="52" t="s">
        <v>21</v>
      </c>
      <c r="B7" s="52"/>
      <c r="C7" s="52"/>
      <c r="D7" s="52"/>
      <c r="E7" s="52"/>
      <c r="F7" s="52"/>
      <c r="G7" s="52"/>
    </row>
  </sheetData>
  <mergeCells count="7">
    <mergeCell ref="A7:G7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3"/>
  <sheetViews>
    <sheetView workbookViewId="0">
      <selection activeCell="B5" sqref="B5:F12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53" t="s">
        <v>22</v>
      </c>
      <c r="C4" s="53"/>
      <c r="D4" s="53"/>
      <c r="E4" s="53"/>
      <c r="F4" s="53"/>
    </row>
    <row r="5" spans="2:6" ht="26.45">
      <c r="B5" s="23" t="s">
        <v>23</v>
      </c>
      <c r="C5" s="23" t="s">
        <v>24</v>
      </c>
      <c r="D5" s="23" t="s">
        <v>25</v>
      </c>
      <c r="E5" s="23" t="s">
        <v>26</v>
      </c>
      <c r="F5" s="23" t="s">
        <v>27</v>
      </c>
    </row>
    <row r="6" spans="2:6" ht="22.9">
      <c r="B6" s="13" t="s">
        <v>28</v>
      </c>
      <c r="C6" s="13" t="s">
        <v>29</v>
      </c>
      <c r="D6" s="13" t="s">
        <v>30</v>
      </c>
      <c r="E6" s="13" t="s">
        <v>31</v>
      </c>
      <c r="F6" s="13" t="s">
        <v>32</v>
      </c>
    </row>
    <row r="7" spans="2:6" ht="51" customHeight="1">
      <c r="B7" s="55" t="s">
        <v>33</v>
      </c>
      <c r="C7" s="58" t="s">
        <v>34</v>
      </c>
      <c r="D7" s="44" t="s">
        <v>35</v>
      </c>
      <c r="E7" s="61" t="s">
        <v>31</v>
      </c>
      <c r="F7" s="55" t="s">
        <v>32</v>
      </c>
    </row>
    <row r="8" spans="2:6" ht="14.45" customHeight="1">
      <c r="B8" s="56"/>
      <c r="C8" s="59"/>
      <c r="D8" s="44" t="s">
        <v>36</v>
      </c>
      <c r="E8" s="62"/>
      <c r="F8" s="57"/>
    </row>
    <row r="9" spans="2:6" ht="25.5" customHeight="1">
      <c r="B9" s="56"/>
      <c r="C9" s="59"/>
      <c r="D9" s="44" t="s">
        <v>37</v>
      </c>
      <c r="E9" s="62"/>
      <c r="F9" s="55" t="s">
        <v>38</v>
      </c>
    </row>
    <row r="10" spans="2:6" ht="14.45" customHeight="1">
      <c r="B10" s="56"/>
      <c r="C10" s="59"/>
      <c r="D10" s="44" t="s">
        <v>39</v>
      </c>
      <c r="E10" s="62"/>
      <c r="F10" s="56"/>
    </row>
    <row r="11" spans="2:6" ht="14.45" customHeight="1">
      <c r="B11" s="56"/>
      <c r="C11" s="59"/>
      <c r="D11" s="44" t="s">
        <v>40</v>
      </c>
      <c r="E11" s="62"/>
      <c r="F11" s="56"/>
    </row>
    <row r="12" spans="2:6" ht="14.45" customHeight="1">
      <c r="B12" s="57"/>
      <c r="C12" s="60"/>
      <c r="D12" s="44" t="s">
        <v>41</v>
      </c>
      <c r="E12" s="63"/>
      <c r="F12" s="57"/>
    </row>
    <row r="13" spans="2:6">
      <c r="B13" s="52" t="s">
        <v>21</v>
      </c>
      <c r="C13" s="52"/>
      <c r="D13" s="52"/>
      <c r="E13" s="52"/>
      <c r="F13" s="52"/>
    </row>
  </sheetData>
  <mergeCells count="7">
    <mergeCell ref="B13:F13"/>
    <mergeCell ref="B4:F4"/>
    <mergeCell ref="B7:B12"/>
    <mergeCell ref="C7:C12"/>
    <mergeCell ref="E7:E12"/>
    <mergeCell ref="F7:F8"/>
    <mergeCell ref="F9:F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3"/>
  <sheetViews>
    <sheetView zoomScaleNormal="100" workbookViewId="0">
      <selection activeCell="B5" sqref="B5:G12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4" spans="2:7">
      <c r="B4" s="64" t="s">
        <v>42</v>
      </c>
      <c r="C4" s="64"/>
      <c r="D4" s="64"/>
      <c r="E4" s="64"/>
      <c r="F4" s="64"/>
      <c r="G4" s="64"/>
    </row>
    <row r="5" spans="2:7" ht="39.6">
      <c r="B5" s="23" t="s">
        <v>43</v>
      </c>
      <c r="C5" s="23" t="s">
        <v>44</v>
      </c>
      <c r="D5" s="23" t="s">
        <v>45</v>
      </c>
      <c r="E5" s="23" t="s">
        <v>46</v>
      </c>
      <c r="F5" s="23" t="s">
        <v>47</v>
      </c>
      <c r="G5" s="23" t="s">
        <v>48</v>
      </c>
    </row>
    <row r="6" spans="2:7">
      <c r="B6" s="13" t="s">
        <v>28</v>
      </c>
      <c r="C6" s="13" t="s">
        <v>30</v>
      </c>
      <c r="D6" s="1" t="s">
        <v>49</v>
      </c>
      <c r="E6" s="1" t="s">
        <v>50</v>
      </c>
      <c r="F6" s="1" t="s">
        <v>51</v>
      </c>
      <c r="G6" s="1" t="s">
        <v>52</v>
      </c>
    </row>
    <row r="7" spans="2:7">
      <c r="B7" s="55" t="s">
        <v>33</v>
      </c>
      <c r="C7" s="33" t="s">
        <v>35</v>
      </c>
      <c r="D7" s="11" t="s">
        <v>53</v>
      </c>
      <c r="E7" s="65" t="s">
        <v>50</v>
      </c>
      <c r="F7" s="65" t="s">
        <v>51</v>
      </c>
      <c r="G7" s="65" t="s">
        <v>52</v>
      </c>
    </row>
    <row r="8" spans="2:7">
      <c r="B8" s="56"/>
      <c r="C8" s="33" t="s">
        <v>36</v>
      </c>
      <c r="D8" s="68" t="s">
        <v>54</v>
      </c>
      <c r="E8" s="66"/>
      <c r="F8" s="66"/>
      <c r="G8" s="66"/>
    </row>
    <row r="9" spans="2:7">
      <c r="B9" s="56"/>
      <c r="C9" s="33" t="s">
        <v>37</v>
      </c>
      <c r="D9" s="69"/>
      <c r="E9" s="66"/>
      <c r="F9" s="66"/>
      <c r="G9" s="66"/>
    </row>
    <row r="10" spans="2:7">
      <c r="B10" s="56"/>
      <c r="C10" s="33" t="s">
        <v>39</v>
      </c>
      <c r="D10" s="69"/>
      <c r="E10" s="66"/>
      <c r="F10" s="66"/>
      <c r="G10" s="66"/>
    </row>
    <row r="11" spans="2:7">
      <c r="B11" s="56"/>
      <c r="C11" s="33" t="s">
        <v>40</v>
      </c>
      <c r="D11" s="69"/>
      <c r="E11" s="66"/>
      <c r="F11" s="66"/>
      <c r="G11" s="66"/>
    </row>
    <row r="12" spans="2:7">
      <c r="B12" s="57"/>
      <c r="C12" s="33" t="s">
        <v>41</v>
      </c>
      <c r="D12" s="70"/>
      <c r="E12" s="67"/>
      <c r="F12" s="67"/>
      <c r="G12" s="67"/>
    </row>
    <row r="13" spans="2:7">
      <c r="B13" s="64" t="s">
        <v>21</v>
      </c>
      <c r="C13" s="64"/>
      <c r="D13" s="64"/>
      <c r="E13" s="64"/>
      <c r="F13" s="64"/>
      <c r="G13" s="64"/>
    </row>
  </sheetData>
  <mergeCells count="7">
    <mergeCell ref="B4:G4"/>
    <mergeCell ref="B13:G13"/>
    <mergeCell ref="B7:B12"/>
    <mergeCell ref="E7:E12"/>
    <mergeCell ref="F7:F12"/>
    <mergeCell ref="G7:G12"/>
    <mergeCell ref="D8:D12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2:I26"/>
  <sheetViews>
    <sheetView topLeftCell="B1" zoomScaleNormal="100" workbookViewId="0">
      <selection activeCell="B1" sqref="B1:I1048576"/>
    </sheetView>
  </sheetViews>
  <sheetFormatPr defaultColWidth="11.42578125" defaultRowHeight="13.9"/>
  <cols>
    <col min="1" max="1" width="10.42578125" bestFit="1" customWidth="1"/>
    <col min="2" max="2" width="26.5703125" customWidth="1"/>
    <col min="3" max="3" width="26.140625" customWidth="1"/>
    <col min="4" max="4" width="17.42578125" customWidth="1"/>
    <col min="5" max="5" width="6.5703125" customWidth="1"/>
    <col min="6" max="6" width="18.140625" customWidth="1"/>
    <col min="7" max="7" width="10.7109375" customWidth="1"/>
    <col min="8" max="8" width="9.5703125" customWidth="1"/>
    <col min="9" max="9" width="9.85546875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4" t="s">
        <v>55</v>
      </c>
      <c r="B2" s="64"/>
      <c r="C2" s="64"/>
      <c r="D2" s="64"/>
      <c r="E2" s="64"/>
      <c r="F2" s="64"/>
      <c r="G2" s="64"/>
      <c r="H2" s="64"/>
    </row>
    <row r="3" spans="1:9" ht="33.6" customHeight="1">
      <c r="A3" s="72" t="s">
        <v>56</v>
      </c>
      <c r="B3" s="72" t="s">
        <v>57</v>
      </c>
      <c r="C3" s="72" t="s">
        <v>58</v>
      </c>
      <c r="D3" s="72" t="s">
        <v>59</v>
      </c>
      <c r="E3" s="72"/>
      <c r="F3" s="72" t="s">
        <v>14</v>
      </c>
      <c r="G3" s="27" t="s">
        <v>60</v>
      </c>
      <c r="H3" s="27" t="s">
        <v>61</v>
      </c>
      <c r="I3" s="27" t="s">
        <v>62</v>
      </c>
    </row>
    <row r="4" spans="1:9">
      <c r="A4" s="72"/>
      <c r="B4" s="72"/>
      <c r="C4" s="72"/>
      <c r="D4" s="27" t="s">
        <v>63</v>
      </c>
      <c r="E4" s="27" t="s">
        <v>64</v>
      </c>
      <c r="F4" s="72"/>
      <c r="G4" s="27" t="s">
        <v>65</v>
      </c>
      <c r="H4" s="27" t="s">
        <v>65</v>
      </c>
      <c r="I4" s="28" t="s">
        <v>66</v>
      </c>
    </row>
    <row r="5" spans="1:9" ht="22.9">
      <c r="A5" s="73" t="s">
        <v>67</v>
      </c>
      <c r="B5" s="13" t="s">
        <v>37</v>
      </c>
      <c r="C5" s="13" t="s">
        <v>54</v>
      </c>
      <c r="D5" s="13" t="s">
        <v>68</v>
      </c>
      <c r="E5" s="34">
        <v>1</v>
      </c>
      <c r="F5" s="13" t="s">
        <v>69</v>
      </c>
      <c r="G5" s="20">
        <v>69</v>
      </c>
      <c r="H5" s="20">
        <v>6000</v>
      </c>
      <c r="I5" s="47">
        <f t="shared" ref="I5:I12" si="0">G5/H5</f>
        <v>1.15E-2</v>
      </c>
    </row>
    <row r="6" spans="1:9" ht="34.15">
      <c r="A6" s="74"/>
      <c r="B6" s="13" t="s">
        <v>70</v>
      </c>
      <c r="C6" s="13" t="s">
        <v>71</v>
      </c>
      <c r="D6" s="13" t="s">
        <v>72</v>
      </c>
      <c r="E6" s="34">
        <v>1</v>
      </c>
      <c r="F6" s="13" t="s">
        <v>73</v>
      </c>
      <c r="G6" s="20">
        <v>514</v>
      </c>
      <c r="H6" s="20">
        <v>15000</v>
      </c>
      <c r="I6" s="45">
        <f>G6/H6</f>
        <v>3.4266666666666667E-2</v>
      </c>
    </row>
    <row r="7" spans="1:9">
      <c r="A7" s="73" t="s">
        <v>74</v>
      </c>
      <c r="B7" s="13" t="s">
        <v>6</v>
      </c>
      <c r="C7" s="13" t="s">
        <v>54</v>
      </c>
      <c r="D7" s="13" t="s">
        <v>75</v>
      </c>
      <c r="E7" s="34">
        <v>1</v>
      </c>
      <c r="F7" s="13" t="s">
        <v>76</v>
      </c>
      <c r="G7" s="20">
        <v>0</v>
      </c>
      <c r="H7" s="20">
        <v>5000</v>
      </c>
      <c r="I7" s="42">
        <f>G7/H7</f>
        <v>0</v>
      </c>
    </row>
    <row r="8" spans="1:9" ht="34.15">
      <c r="A8" s="75"/>
      <c r="B8" s="13" t="s">
        <v>77</v>
      </c>
      <c r="C8" s="13" t="s">
        <v>54</v>
      </c>
      <c r="D8" s="13" t="s">
        <v>68</v>
      </c>
      <c r="E8" s="34">
        <v>1</v>
      </c>
      <c r="F8" s="13" t="s">
        <v>78</v>
      </c>
      <c r="G8" s="20">
        <v>120</v>
      </c>
      <c r="H8" s="20">
        <v>9500</v>
      </c>
      <c r="I8" s="47">
        <f t="shared" si="0"/>
        <v>1.2631578947368421E-2</v>
      </c>
    </row>
    <row r="9" spans="1:9">
      <c r="A9" s="75"/>
      <c r="B9" s="13" t="s">
        <v>79</v>
      </c>
      <c r="C9" s="13" t="s">
        <v>80</v>
      </c>
      <c r="D9" s="13" t="s">
        <v>75</v>
      </c>
      <c r="E9" s="34">
        <v>1</v>
      </c>
      <c r="F9" s="13" t="s">
        <v>76</v>
      </c>
      <c r="G9" s="20">
        <v>0</v>
      </c>
      <c r="H9" s="20">
        <v>18382</v>
      </c>
      <c r="I9" s="42">
        <f t="shared" si="0"/>
        <v>0</v>
      </c>
    </row>
    <row r="10" spans="1:9" ht="34.15">
      <c r="A10" s="75"/>
      <c r="B10" s="13" t="s">
        <v>81</v>
      </c>
      <c r="C10" s="13" t="s">
        <v>82</v>
      </c>
      <c r="D10" s="13" t="s">
        <v>83</v>
      </c>
      <c r="E10" s="13" t="s">
        <v>84</v>
      </c>
      <c r="F10" s="13" t="s">
        <v>85</v>
      </c>
      <c r="G10" s="20">
        <v>84</v>
      </c>
      <c r="H10" s="20">
        <v>5000</v>
      </c>
      <c r="I10" s="47">
        <f t="shared" si="0"/>
        <v>1.6799999999999999E-2</v>
      </c>
    </row>
    <row r="11" spans="1:9">
      <c r="A11" s="75"/>
      <c r="B11" s="13" t="s">
        <v>41</v>
      </c>
      <c r="C11" s="13" t="s">
        <v>54</v>
      </c>
      <c r="D11" s="13" t="s">
        <v>68</v>
      </c>
      <c r="E11" s="34">
        <v>1</v>
      </c>
      <c r="F11" s="13" t="s">
        <v>86</v>
      </c>
      <c r="G11" s="20">
        <v>120</v>
      </c>
      <c r="H11" s="20">
        <v>3500</v>
      </c>
      <c r="I11" s="46">
        <f t="shared" si="0"/>
        <v>3.4285714285714287E-2</v>
      </c>
    </row>
    <row r="12" spans="1:9" ht="34.15">
      <c r="A12" s="74"/>
      <c r="B12" s="13" t="s">
        <v>87</v>
      </c>
      <c r="C12" s="13" t="s">
        <v>54</v>
      </c>
      <c r="D12" s="13" t="s">
        <v>68</v>
      </c>
      <c r="E12" s="34">
        <v>1</v>
      </c>
      <c r="F12" s="13" t="s">
        <v>88</v>
      </c>
      <c r="G12" s="20">
        <v>120</v>
      </c>
      <c r="H12" s="20">
        <v>1600</v>
      </c>
      <c r="I12" s="45">
        <f t="shared" si="0"/>
        <v>7.4999999999999997E-2</v>
      </c>
    </row>
    <row r="13" spans="1:9">
      <c r="A13" s="64" t="s">
        <v>21</v>
      </c>
      <c r="B13" s="64"/>
      <c r="C13" s="64"/>
      <c r="D13" s="64"/>
      <c r="E13" s="64"/>
      <c r="F13" s="64"/>
      <c r="G13" s="64"/>
      <c r="H13" s="64"/>
    </row>
    <row r="16" spans="1:9">
      <c r="B16" s="71" t="s">
        <v>89</v>
      </c>
      <c r="C16" s="71"/>
    </row>
    <row r="17" spans="2:3">
      <c r="B17" s="39" t="s">
        <v>90</v>
      </c>
      <c r="C17" s="39" t="s">
        <v>91</v>
      </c>
    </row>
    <row r="18" spans="2:3">
      <c r="B18" s="39"/>
      <c r="C18" s="39"/>
    </row>
    <row r="19" spans="2:3" hidden="1">
      <c r="B19" s="40" t="s">
        <v>92</v>
      </c>
      <c r="C19" s="40" t="s">
        <v>67</v>
      </c>
    </row>
    <row r="20" spans="2:3" hidden="1">
      <c r="B20" s="40" t="s">
        <v>93</v>
      </c>
      <c r="C20" s="40" t="s">
        <v>67</v>
      </c>
    </row>
    <row r="21" spans="2:3">
      <c r="B21" s="40" t="s">
        <v>94</v>
      </c>
      <c r="C21" s="40" t="s">
        <v>74</v>
      </c>
    </row>
    <row r="22" spans="2:3">
      <c r="B22" s="40" t="s">
        <v>95</v>
      </c>
      <c r="C22" s="40" t="s">
        <v>74</v>
      </c>
    </row>
    <row r="23" spans="2:3">
      <c r="B23" s="40" t="s">
        <v>96</v>
      </c>
      <c r="C23" s="40" t="s">
        <v>74</v>
      </c>
    </row>
    <row r="24" spans="2:3">
      <c r="B24" s="40" t="s">
        <v>97</v>
      </c>
      <c r="C24" s="40" t="s">
        <v>74</v>
      </c>
    </row>
    <row r="25" spans="2:3">
      <c r="B25" s="40" t="s">
        <v>98</v>
      </c>
      <c r="C25" s="40" t="s">
        <v>74</v>
      </c>
    </row>
    <row r="26" spans="2:3">
      <c r="B26" s="40" t="s">
        <v>99</v>
      </c>
      <c r="C26" s="40" t="s">
        <v>74</v>
      </c>
    </row>
  </sheetData>
  <autoFilter ref="B18:C26" xr:uid="{00000000-0009-0000-0000-000004000000}">
    <filterColumn colId="1">
      <filters>
        <filter val="08Le2s1-44"/>
      </filters>
    </filterColumn>
  </autoFilter>
  <mergeCells count="10">
    <mergeCell ref="B16:C16"/>
    <mergeCell ref="A3:A4"/>
    <mergeCell ref="D3:E3"/>
    <mergeCell ref="F3:F4"/>
    <mergeCell ref="A2:H2"/>
    <mergeCell ref="A13:H13"/>
    <mergeCell ref="B3:B4"/>
    <mergeCell ref="C3:C4"/>
    <mergeCell ref="A5:A6"/>
    <mergeCell ref="A7:A1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2"/>
  <sheetViews>
    <sheetView topLeftCell="H1" zoomScaleNormal="100" workbookViewId="0">
      <selection activeCell="M10" sqref="M10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77" t="s">
        <v>100</v>
      </c>
      <c r="C2" s="78"/>
      <c r="D2" s="78"/>
      <c r="E2" s="78"/>
      <c r="F2" s="78"/>
      <c r="G2" s="78"/>
    </row>
    <row r="3" spans="2:13" ht="28.5" customHeight="1">
      <c r="B3" s="79" t="s">
        <v>56</v>
      </c>
      <c r="C3" s="79" t="s">
        <v>57</v>
      </c>
      <c r="D3" s="79" t="s">
        <v>58</v>
      </c>
      <c r="E3" s="25" t="s">
        <v>101</v>
      </c>
      <c r="F3" s="25" t="s">
        <v>102</v>
      </c>
      <c r="G3" s="25" t="s">
        <v>61</v>
      </c>
      <c r="I3" s="79" t="s">
        <v>57</v>
      </c>
      <c r="J3" s="25" t="s">
        <v>101</v>
      </c>
      <c r="K3" s="25" t="s">
        <v>102</v>
      </c>
      <c r="L3" s="25" t="s">
        <v>61</v>
      </c>
      <c r="M3" s="79" t="s">
        <v>103</v>
      </c>
    </row>
    <row r="4" spans="2:13" ht="15.75" customHeight="1" thickBot="1">
      <c r="B4" s="80"/>
      <c r="C4" s="80"/>
      <c r="D4" s="80"/>
      <c r="E4" s="26" t="s">
        <v>65</v>
      </c>
      <c r="F4" s="26" t="s">
        <v>65</v>
      </c>
      <c r="G4" s="26" t="s">
        <v>65</v>
      </c>
      <c r="I4" s="80"/>
      <c r="J4" s="26" t="s">
        <v>65</v>
      </c>
      <c r="K4" s="26" t="s">
        <v>65</v>
      </c>
      <c r="L4" s="26" t="s">
        <v>65</v>
      </c>
      <c r="M4" s="80"/>
    </row>
    <row r="5" spans="2:13">
      <c r="B5" s="76" t="s">
        <v>67</v>
      </c>
      <c r="C5" s="13" t="s">
        <v>104</v>
      </c>
      <c r="D5" s="1" t="s">
        <v>54</v>
      </c>
      <c r="E5" s="4">
        <v>3000</v>
      </c>
      <c r="F5" s="4">
        <v>9000</v>
      </c>
      <c r="G5" s="3">
        <v>6000</v>
      </c>
      <c r="I5" s="31" t="s">
        <v>104</v>
      </c>
      <c r="J5" s="4">
        <v>3000</v>
      </c>
      <c r="K5" s="4">
        <v>9000</v>
      </c>
      <c r="L5" s="3">
        <v>6000</v>
      </c>
      <c r="M5" s="43">
        <f>K5/J5*100-100</f>
        <v>200</v>
      </c>
    </row>
    <row r="6" spans="2:13">
      <c r="B6" s="74"/>
      <c r="C6" s="13" t="s">
        <v>70</v>
      </c>
      <c r="D6" s="2" t="s">
        <v>71</v>
      </c>
      <c r="E6" s="4">
        <v>14000</v>
      </c>
      <c r="F6" s="20">
        <v>15000</v>
      </c>
      <c r="G6" s="3">
        <v>15000</v>
      </c>
      <c r="I6" s="31" t="s">
        <v>70</v>
      </c>
      <c r="J6" s="4">
        <v>14000</v>
      </c>
      <c r="K6" s="20">
        <v>15000</v>
      </c>
      <c r="L6" s="3">
        <v>15000</v>
      </c>
      <c r="M6" s="49">
        <f>K6/J6*100-100</f>
        <v>7.1428571428571388</v>
      </c>
    </row>
    <row r="7" spans="2:13">
      <c r="B7" s="73" t="s">
        <v>74</v>
      </c>
      <c r="C7" s="13" t="s">
        <v>6</v>
      </c>
      <c r="D7" s="1" t="s">
        <v>54</v>
      </c>
      <c r="E7" s="4">
        <v>2000</v>
      </c>
      <c r="F7" s="4">
        <v>7000</v>
      </c>
      <c r="G7" s="3">
        <v>5000</v>
      </c>
      <c r="I7" s="31" t="s">
        <v>6</v>
      </c>
      <c r="J7" s="4">
        <v>2000</v>
      </c>
      <c r="K7" s="4">
        <v>7000</v>
      </c>
      <c r="L7" s="3">
        <v>5000</v>
      </c>
      <c r="M7" s="43">
        <f>K7/J7*100-100</f>
        <v>250</v>
      </c>
    </row>
    <row r="8" spans="2:13">
      <c r="B8" s="75"/>
      <c r="C8" s="13" t="s">
        <v>77</v>
      </c>
      <c r="D8" s="1" t="s">
        <v>54</v>
      </c>
      <c r="E8" s="3">
        <v>9500</v>
      </c>
      <c r="F8" s="3">
        <v>19500</v>
      </c>
      <c r="G8" s="3">
        <v>9500</v>
      </c>
      <c r="I8" s="31" t="s">
        <v>77</v>
      </c>
      <c r="J8" s="3">
        <v>9500</v>
      </c>
      <c r="K8" s="3">
        <v>19500</v>
      </c>
      <c r="L8" s="3">
        <v>9500</v>
      </c>
      <c r="M8" s="49">
        <f t="shared" ref="M8:M12" si="0">K8/J8*100-100</f>
        <v>105.26315789473685</v>
      </c>
    </row>
    <row r="9" spans="2:13">
      <c r="B9" s="75"/>
      <c r="C9" s="13" t="s">
        <v>79</v>
      </c>
      <c r="D9" s="2" t="s">
        <v>80</v>
      </c>
      <c r="E9" s="5">
        <v>7352</v>
      </c>
      <c r="F9" s="5">
        <v>25735</v>
      </c>
      <c r="G9" s="3">
        <v>18382</v>
      </c>
      <c r="I9" s="31" t="s">
        <v>79</v>
      </c>
      <c r="J9" s="5">
        <v>7352</v>
      </c>
      <c r="K9" s="5">
        <v>25735</v>
      </c>
      <c r="L9" s="3">
        <v>18382</v>
      </c>
      <c r="M9" s="48">
        <f t="shared" si="0"/>
        <v>250.04080522306856</v>
      </c>
    </row>
    <row r="10" spans="2:13">
      <c r="B10" s="75"/>
      <c r="C10" s="13" t="s">
        <v>105</v>
      </c>
      <c r="D10" s="2" t="s">
        <v>82</v>
      </c>
      <c r="E10" s="4">
        <v>3182</v>
      </c>
      <c r="F10" s="4">
        <v>6818</v>
      </c>
      <c r="G10" s="3">
        <v>5000</v>
      </c>
      <c r="I10" s="31" t="s">
        <v>105</v>
      </c>
      <c r="J10" s="4">
        <v>3182</v>
      </c>
      <c r="K10" s="4">
        <v>6818</v>
      </c>
      <c r="L10" s="3">
        <v>5000</v>
      </c>
      <c r="M10" s="49">
        <f t="shared" si="0"/>
        <v>114.26775612822127</v>
      </c>
    </row>
    <row r="11" spans="2:13">
      <c r="B11" s="75"/>
      <c r="C11" s="13" t="s">
        <v>41</v>
      </c>
      <c r="D11" s="1" t="s">
        <v>54</v>
      </c>
      <c r="E11" s="4">
        <v>800</v>
      </c>
      <c r="F11" s="4">
        <v>5000</v>
      </c>
      <c r="G11" s="3">
        <v>3500</v>
      </c>
      <c r="I11" s="31" t="s">
        <v>41</v>
      </c>
      <c r="J11" s="4">
        <v>800</v>
      </c>
      <c r="K11" s="4">
        <v>5000</v>
      </c>
      <c r="L11" s="3">
        <v>3500</v>
      </c>
      <c r="M11" s="48">
        <f t="shared" si="0"/>
        <v>525</v>
      </c>
    </row>
    <row r="12" spans="2:13">
      <c r="B12" s="74"/>
      <c r="C12" s="13" t="s">
        <v>87</v>
      </c>
      <c r="D12" s="13" t="s">
        <v>54</v>
      </c>
      <c r="E12" s="4">
        <v>500</v>
      </c>
      <c r="F12" s="20">
        <v>4800</v>
      </c>
      <c r="G12" s="3">
        <v>1600</v>
      </c>
      <c r="I12" s="31" t="s">
        <v>87</v>
      </c>
      <c r="J12" s="4">
        <v>500</v>
      </c>
      <c r="K12" s="20">
        <v>4800</v>
      </c>
      <c r="L12" s="3">
        <v>1600</v>
      </c>
      <c r="M12" s="48">
        <f t="shared" si="0"/>
        <v>860</v>
      </c>
    </row>
  </sheetData>
  <mergeCells count="8">
    <mergeCell ref="B5:B6"/>
    <mergeCell ref="B7:B12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6"/>
  <sheetViews>
    <sheetView zoomScaleNormal="100" workbookViewId="0">
      <selection activeCell="A5" sqref="A5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4" t="s">
        <v>106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107</v>
      </c>
      <c r="H2" s="12" t="s">
        <v>108</v>
      </c>
    </row>
    <row r="3" spans="1:9">
      <c r="A3" s="37" t="s">
        <v>6</v>
      </c>
      <c r="B3" s="7">
        <v>3845.913291125783</v>
      </c>
      <c r="C3" s="7">
        <v>2741.25</v>
      </c>
      <c r="D3" s="7">
        <v>3780.274579811522</v>
      </c>
      <c r="E3" s="7">
        <v>3844.75</v>
      </c>
      <c r="F3" s="7">
        <v>4064.25</v>
      </c>
      <c r="G3" s="7">
        <f t="shared" ref="G3" si="0">AVERAGE(B3:F3)</f>
        <v>3655.2875741874609</v>
      </c>
      <c r="H3" s="7">
        <f>SUM(B3:F3)/5</f>
        <v>3655.2875741874609</v>
      </c>
      <c r="I3" s="21"/>
    </row>
    <row r="4" spans="1:9">
      <c r="A4" s="36" t="s">
        <v>109</v>
      </c>
      <c r="B4" s="7">
        <v>5411.7873842359204</v>
      </c>
      <c r="C4" s="7">
        <v>5713.181798392915</v>
      </c>
      <c r="D4" s="7">
        <v>6170.3685370443254</v>
      </c>
      <c r="E4" s="7">
        <v>11041.339853470199</v>
      </c>
      <c r="F4" s="7">
        <v>9925.9971060423068</v>
      </c>
      <c r="G4" s="7">
        <f t="shared" ref="G4" si="1">AVERAGE(B4:F4)</f>
        <v>7652.5349358371332</v>
      </c>
      <c r="H4" s="7">
        <f t="shared" ref="H4:H7" si="2">SUM(B4:F4)/5</f>
        <v>7652.5349358371332</v>
      </c>
      <c r="I4" s="21"/>
    </row>
    <row r="5" spans="1:9">
      <c r="A5" s="36" t="s">
        <v>41</v>
      </c>
      <c r="B5" s="41">
        <v>2285.9235775236862</v>
      </c>
      <c r="C5" s="41">
        <v>1636.035602204553</v>
      </c>
      <c r="D5" s="41">
        <v>1861.0635048373911</v>
      </c>
      <c r="E5" s="41">
        <v>3435.241751773447</v>
      </c>
      <c r="F5" s="41">
        <v>2718.8898424870181</v>
      </c>
      <c r="G5" s="41">
        <f t="shared" ref="G5:G6" si="3">AVERAGE(B5:F5)</f>
        <v>2387.4308557652193</v>
      </c>
      <c r="H5" s="7">
        <f t="shared" si="2"/>
        <v>2387.4308557652193</v>
      </c>
      <c r="I5" s="21"/>
    </row>
    <row r="6" spans="1:9">
      <c r="A6" s="37" t="s">
        <v>87</v>
      </c>
      <c r="B6" s="41">
        <v>1766.6387044871369</v>
      </c>
      <c r="C6" s="41">
        <v>1831.3431345435761</v>
      </c>
      <c r="D6" s="41">
        <v>2200.47372466447</v>
      </c>
      <c r="E6" s="41">
        <v>2893.142587119572</v>
      </c>
      <c r="F6" s="41">
        <v>3024.2691664279018</v>
      </c>
      <c r="G6" s="41">
        <f t="shared" si="3"/>
        <v>2343.1734634485315</v>
      </c>
      <c r="H6" s="7">
        <f t="shared" si="2"/>
        <v>2343.1734634485315</v>
      </c>
      <c r="I6" s="21"/>
    </row>
    <row r="7" spans="1:9">
      <c r="A7" s="38" t="s">
        <v>70</v>
      </c>
      <c r="B7" s="7">
        <v>6411</v>
      </c>
      <c r="C7" s="7">
        <v>6628.5</v>
      </c>
      <c r="D7" s="7">
        <v>8406.9166666666661</v>
      </c>
      <c r="E7" s="7">
        <v>9786</v>
      </c>
      <c r="F7" s="7">
        <v>11087</v>
      </c>
      <c r="G7" s="7">
        <v>8464</v>
      </c>
      <c r="H7" s="7">
        <f t="shared" si="2"/>
        <v>8463.8833333333332</v>
      </c>
      <c r="I7" s="21"/>
    </row>
    <row r="8" spans="1:9" ht="16.149999999999999" customHeight="1">
      <c r="A8" s="9"/>
      <c r="B8" s="9"/>
      <c r="C8" s="9"/>
      <c r="D8" s="9"/>
      <c r="E8" s="9"/>
      <c r="F8" s="9"/>
      <c r="G8" s="9"/>
      <c r="H8" s="9"/>
    </row>
    <row r="9" spans="1:9">
      <c r="A9" s="35" t="s">
        <v>110</v>
      </c>
      <c r="B9" s="35"/>
      <c r="C9" s="9"/>
      <c r="D9" s="9"/>
      <c r="E9" s="9"/>
      <c r="F9" s="9"/>
      <c r="G9" s="9"/>
      <c r="H9" s="9"/>
    </row>
    <row r="10" spans="1:9">
      <c r="A10" s="35" t="s">
        <v>111</v>
      </c>
      <c r="B10" s="9"/>
      <c r="C10" s="9"/>
      <c r="D10" s="9"/>
      <c r="E10" s="9"/>
      <c r="F10" s="9"/>
      <c r="G10" s="9"/>
      <c r="H10" s="9"/>
    </row>
    <row r="11" spans="1:9" ht="14.45" thickBot="1">
      <c r="A11" s="35" t="s">
        <v>112</v>
      </c>
      <c r="B11" s="9"/>
      <c r="C11" s="9"/>
      <c r="D11" s="9"/>
      <c r="E11" s="9"/>
      <c r="F11" s="9"/>
      <c r="G11" s="9"/>
      <c r="H11" s="9"/>
    </row>
    <row r="12" spans="1:9">
      <c r="A12" s="18" t="s">
        <v>113</v>
      </c>
      <c r="B12" s="9"/>
      <c r="C12" s="9"/>
      <c r="D12" s="9"/>
      <c r="E12" s="9"/>
      <c r="F12" s="9"/>
      <c r="G12" s="9"/>
      <c r="H12" s="9"/>
    </row>
    <row r="13" spans="1:9">
      <c r="A13" s="19" t="s">
        <v>114</v>
      </c>
      <c r="B13" s="9"/>
      <c r="C13" s="9"/>
      <c r="D13" s="9"/>
      <c r="E13" s="9"/>
      <c r="F13" s="9"/>
      <c r="G13" s="9"/>
      <c r="H13" s="9"/>
    </row>
    <row r="14" spans="1:9">
      <c r="A14" s="16" t="s">
        <v>115</v>
      </c>
      <c r="C14" s="9"/>
      <c r="D14" s="9"/>
      <c r="E14" s="9"/>
      <c r="F14" s="9"/>
      <c r="G14" s="9"/>
      <c r="H14" s="9"/>
    </row>
    <row r="15" spans="1:9" ht="14.45" thickBot="1">
      <c r="A15" s="17" t="s">
        <v>116</v>
      </c>
      <c r="C15" s="9"/>
      <c r="D15" s="9"/>
      <c r="E15" s="9"/>
      <c r="F15" s="9"/>
      <c r="G15" s="9"/>
      <c r="H15" s="9"/>
    </row>
    <row r="16" spans="1:9">
      <c r="C16" s="9"/>
      <c r="D16" s="9"/>
      <c r="E16" s="9"/>
      <c r="F16" s="9"/>
      <c r="G16" s="9"/>
      <c r="H16" s="9"/>
    </row>
    <row r="17" spans="1:8">
      <c r="C17" s="9"/>
      <c r="D17" s="9"/>
      <c r="E17" s="9"/>
      <c r="F17" s="9"/>
      <c r="G17" s="9"/>
      <c r="H17" s="9"/>
    </row>
    <row r="18" spans="1:8">
      <c r="C18" s="9"/>
      <c r="D18" s="9"/>
      <c r="E18" s="9"/>
      <c r="F18" s="9"/>
      <c r="G18" s="9"/>
      <c r="H18" s="9"/>
    </row>
    <row r="21" spans="1:8">
      <c r="A21" s="12" t="s">
        <v>57</v>
      </c>
      <c r="B21" s="12" t="s">
        <v>107</v>
      </c>
    </row>
    <row r="22" spans="1:8">
      <c r="A22" s="37" t="s">
        <v>87</v>
      </c>
      <c r="B22" s="7">
        <v>2343.1734634485315</v>
      </c>
    </row>
    <row r="23" spans="1:8">
      <c r="A23" s="36" t="s">
        <v>41</v>
      </c>
      <c r="B23" s="7">
        <v>2387.4308557652193</v>
      </c>
    </row>
    <row r="24" spans="1:8">
      <c r="A24" s="37" t="s">
        <v>6</v>
      </c>
      <c r="B24" s="7">
        <v>3655.2875741874609</v>
      </c>
    </row>
    <row r="25" spans="1:8">
      <c r="A25" s="36" t="s">
        <v>77</v>
      </c>
      <c r="B25" s="7">
        <v>7652.5349358371332</v>
      </c>
    </row>
    <row r="26" spans="1:8">
      <c r="A26" s="38" t="s">
        <v>70</v>
      </c>
      <c r="B26" s="7">
        <v>8464</v>
      </c>
    </row>
  </sheetData>
  <sortState xmlns:xlrd2="http://schemas.microsoft.com/office/spreadsheetml/2017/richdata2" ref="A22:B26">
    <sortCondition ref="B22"/>
  </sortState>
  <pageMargins left="0.7" right="0.7" top="0.75" bottom="0.75" header="0.3" footer="0.3"/>
  <pageSetup paperSize="9" orientation="portrait" horizontalDpi="300" verticalDpi="300" r:id="rId1"/>
  <ignoredErrors>
    <ignoredError sqref="H7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36"/>
  <sheetViews>
    <sheetView tabSelected="1" zoomScale="90" zoomScaleNormal="90" workbookViewId="0">
      <selection activeCell="D11" sqref="D11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6" t="s">
        <v>106</v>
      </c>
      <c r="C2" s="6">
        <v>2019</v>
      </c>
      <c r="D2" s="6">
        <v>2020</v>
      </c>
      <c r="E2" s="6">
        <v>2021</v>
      </c>
      <c r="F2" s="6">
        <v>2022</v>
      </c>
      <c r="G2" s="6">
        <v>2023</v>
      </c>
      <c r="H2" s="6" t="s">
        <v>107</v>
      </c>
    </row>
    <row r="3" spans="2:8">
      <c r="B3" s="37" t="s">
        <v>6</v>
      </c>
      <c r="C3" s="7">
        <v>3845.913291125783</v>
      </c>
      <c r="D3" s="7">
        <v>2741.25</v>
      </c>
      <c r="E3" s="7">
        <v>3780.274579811522</v>
      </c>
      <c r="F3" s="7">
        <v>3844.75</v>
      </c>
      <c r="G3" s="7">
        <v>4064.25</v>
      </c>
      <c r="H3" s="7">
        <f t="shared" ref="H3:H6" si="0">AVERAGE(C3:G3)</f>
        <v>3655.2875741874609</v>
      </c>
    </row>
    <row r="4" spans="2:8">
      <c r="B4" s="36" t="s">
        <v>77</v>
      </c>
      <c r="C4" s="7">
        <v>5411.7873842359204</v>
      </c>
      <c r="D4" s="7">
        <v>5713.181798392915</v>
      </c>
      <c r="E4" s="7">
        <v>6170.3685370443254</v>
      </c>
      <c r="F4" s="7">
        <v>11041.339853470199</v>
      </c>
      <c r="G4" s="7">
        <v>9925.9971060423068</v>
      </c>
      <c r="H4" s="7">
        <f t="shared" si="0"/>
        <v>7652.5349358371332</v>
      </c>
    </row>
    <row r="5" spans="2:8">
      <c r="B5" s="36" t="s">
        <v>41</v>
      </c>
      <c r="C5" s="41">
        <v>2285.9235775236862</v>
      </c>
      <c r="D5" s="41">
        <v>1636.035602204553</v>
      </c>
      <c r="E5" s="41">
        <v>1861.0635048373911</v>
      </c>
      <c r="F5" s="41">
        <v>3435.241751773447</v>
      </c>
      <c r="G5" s="41">
        <v>2718.8898424870181</v>
      </c>
      <c r="H5" s="41">
        <f t="shared" si="0"/>
        <v>2387.4308557652193</v>
      </c>
    </row>
    <row r="6" spans="2:8">
      <c r="B6" s="37" t="s">
        <v>87</v>
      </c>
      <c r="C6" s="41">
        <v>1766.6387044871369</v>
      </c>
      <c r="D6" s="41">
        <v>1831.3431345435761</v>
      </c>
      <c r="E6" s="41">
        <v>2200.47372466447</v>
      </c>
      <c r="F6" s="41">
        <v>2893.142587119572</v>
      </c>
      <c r="G6" s="41">
        <v>3024.2691664279018</v>
      </c>
      <c r="H6" s="41">
        <f t="shared" si="0"/>
        <v>2343.1734634485315</v>
      </c>
    </row>
    <row r="7" spans="2:8">
      <c r="B7" s="38" t="s">
        <v>70</v>
      </c>
      <c r="C7" s="7">
        <v>6411</v>
      </c>
      <c r="D7" s="7">
        <v>6628.5</v>
      </c>
      <c r="E7" s="7">
        <v>8406.9166666666661</v>
      </c>
      <c r="F7" s="7">
        <v>9786</v>
      </c>
      <c r="G7" s="7">
        <v>11087</v>
      </c>
      <c r="H7" s="7">
        <v>8464</v>
      </c>
    </row>
    <row r="8" spans="2:8">
      <c r="B8" s="9"/>
      <c r="C8" s="9"/>
      <c r="D8" s="9"/>
      <c r="E8" s="10"/>
      <c r="H8" s="10"/>
    </row>
    <row r="9" spans="2:8">
      <c r="B9" s="9"/>
      <c r="C9" s="9"/>
      <c r="D9" s="9"/>
      <c r="E9" s="10"/>
      <c r="H9" s="10"/>
    </row>
    <row r="10" spans="2:8" ht="14.45" thickBot="1">
      <c r="B10" s="9"/>
      <c r="C10" s="9"/>
      <c r="D10" s="9"/>
      <c r="E10" s="10"/>
      <c r="H10" s="10"/>
    </row>
    <row r="11" spans="2:8">
      <c r="B11" s="18" t="s">
        <v>113</v>
      </c>
      <c r="C11" s="9"/>
      <c r="D11" s="9"/>
      <c r="E11" s="10"/>
      <c r="H11" s="10"/>
    </row>
    <row r="12" spans="2:8">
      <c r="B12" s="19" t="s">
        <v>114</v>
      </c>
      <c r="C12" s="9"/>
      <c r="D12" s="9"/>
      <c r="E12" s="10"/>
      <c r="H12" s="10"/>
    </row>
    <row r="13" spans="2:8">
      <c r="B13" s="16" t="s">
        <v>115</v>
      </c>
      <c r="C13" s="9"/>
      <c r="D13" s="9"/>
      <c r="E13" s="10"/>
      <c r="H13" s="10"/>
    </row>
    <row r="14" spans="2:8" ht="14.45" thickBot="1">
      <c r="B14" s="17" t="s">
        <v>117</v>
      </c>
      <c r="C14" s="9"/>
      <c r="D14" s="9"/>
      <c r="E14" s="10"/>
      <c r="H14" s="10"/>
    </row>
    <row r="15" spans="2:8">
      <c r="B15" s="9"/>
      <c r="C15" s="9"/>
      <c r="D15" s="9"/>
      <c r="E15" s="10"/>
      <c r="H15" s="10"/>
    </row>
    <row r="16" spans="2:8">
      <c r="B16" s="8"/>
      <c r="C16" s="8"/>
      <c r="D16" s="9"/>
      <c r="E16" s="9"/>
      <c r="F16" s="9"/>
      <c r="G16" s="9"/>
      <c r="H16" s="10"/>
    </row>
    <row r="17" spans="2:20">
      <c r="B17" s="8"/>
      <c r="C17" s="8"/>
      <c r="D17" s="9"/>
      <c r="E17" s="9"/>
      <c r="F17" s="9"/>
      <c r="G17" s="9"/>
      <c r="H17" s="10"/>
    </row>
    <row r="18" spans="2:20">
      <c r="B18" s="8"/>
      <c r="C18" s="8"/>
      <c r="D18" s="9"/>
      <c r="E18" s="9"/>
      <c r="F18" s="9"/>
      <c r="G18" s="9"/>
      <c r="H18" s="10"/>
    </row>
    <row r="19" spans="2:20">
      <c r="B19" s="6" t="s">
        <v>106</v>
      </c>
      <c r="C19" s="6">
        <v>2020</v>
      </c>
      <c r="D19" s="6">
        <v>2021</v>
      </c>
      <c r="E19" s="6">
        <v>2022</v>
      </c>
      <c r="F19" s="6">
        <v>2023</v>
      </c>
      <c r="G19" s="9"/>
      <c r="H19" s="10"/>
    </row>
    <row r="20" spans="2:20">
      <c r="B20" s="37" t="s">
        <v>6</v>
      </c>
      <c r="C20" s="15">
        <f>D3/C3*100-100</f>
        <v>-28.723042032037696</v>
      </c>
      <c r="D20" s="15">
        <f t="shared" ref="D20:F20" si="1">E3/D3*100-100</f>
        <v>37.903313445016749</v>
      </c>
      <c r="E20" s="15">
        <f t="shared" si="1"/>
        <v>1.7055750535373164</v>
      </c>
      <c r="F20" s="15">
        <f t="shared" si="1"/>
        <v>5.7090838155926917</v>
      </c>
      <c r="G20" s="50" cm="1">
        <f t="array" ref="G20">+AVERAGE(ABS(C20:F20))</f>
        <v>18.510253586546114</v>
      </c>
      <c r="H20" s="10"/>
    </row>
    <row r="21" spans="2:20">
      <c r="B21" s="36" t="s">
        <v>77</v>
      </c>
      <c r="C21" s="15">
        <f t="shared" ref="C21:F24" si="2">D4/C4*100-100</f>
        <v>5.5692212712371401</v>
      </c>
      <c r="D21" s="15">
        <f t="shared" si="2"/>
        <v>8.00231385565246</v>
      </c>
      <c r="E21" s="15">
        <f t="shared" si="2"/>
        <v>78.941335305704825</v>
      </c>
      <c r="F21" s="15">
        <f t="shared" si="2"/>
        <v>-10.101516321656831</v>
      </c>
      <c r="G21" s="50" cm="1">
        <f t="array" ref="G21">+AVERAGE(ABS(C21:F21))</f>
        <v>25.653596688562814</v>
      </c>
      <c r="H21" s="10"/>
    </row>
    <row r="22" spans="2:20">
      <c r="B22" s="36" t="s">
        <v>41</v>
      </c>
      <c r="C22" s="15">
        <f t="shared" si="2"/>
        <v>-28.429995722916914</v>
      </c>
      <c r="D22" s="15">
        <f t="shared" si="2"/>
        <v>13.754462453605143</v>
      </c>
      <c r="E22" s="15">
        <f t="shared" si="2"/>
        <v>84.584875413673672</v>
      </c>
      <c r="F22" s="15">
        <f t="shared" si="2"/>
        <v>-20.853027561062092</v>
      </c>
      <c r="G22" s="50" cm="1">
        <f t="array" ref="G22">+AVERAGE(ABS(C22:F22))</f>
        <v>36.905590287814455</v>
      </c>
      <c r="H22" s="10"/>
    </row>
    <row r="23" spans="2:20">
      <c r="B23" s="37" t="s">
        <v>87</v>
      </c>
      <c r="C23" s="15">
        <f t="shared" si="2"/>
        <v>3.6625728787722238</v>
      </c>
      <c r="D23" s="15">
        <f t="shared" si="2"/>
        <v>20.156276732535545</v>
      </c>
      <c r="E23" s="15">
        <f t="shared" si="2"/>
        <v>31.478170118151297</v>
      </c>
      <c r="F23" s="15">
        <f t="shared" si="2"/>
        <v>4.5323234289285494</v>
      </c>
      <c r="G23" s="22" cm="1">
        <f t="array" ref="G23">+AVERAGE(ABS(C23:F23))</f>
        <v>14.957335789596904</v>
      </c>
      <c r="H23" s="10"/>
    </row>
    <row r="24" spans="2:20">
      <c r="B24" s="38" t="s">
        <v>70</v>
      </c>
      <c r="C24" s="15">
        <f t="shared" si="2"/>
        <v>3.3926064576509134</v>
      </c>
      <c r="D24" s="15">
        <f t="shared" si="2"/>
        <v>26.829850896381771</v>
      </c>
      <c r="E24" s="15">
        <f t="shared" si="2"/>
        <v>16.404151343635704</v>
      </c>
      <c r="F24" s="15">
        <f t="shared" si="2"/>
        <v>13.294502350296341</v>
      </c>
      <c r="G24" s="22" cm="1">
        <f t="array" ref="G24">+AVERAGE(ABS(C24:F24))</f>
        <v>14.980277761991182</v>
      </c>
      <c r="H24" s="10"/>
    </row>
    <row r="30" spans="2:20" ht="14.25" customHeight="1"/>
    <row r="31" spans="2:20">
      <c r="N31" s="81"/>
      <c r="O31" s="81"/>
      <c r="P31" s="81"/>
      <c r="Q31" s="81"/>
      <c r="R31" s="81"/>
      <c r="S31" s="81"/>
      <c r="T31" s="81"/>
    </row>
    <row r="32" spans="2:20">
      <c r="N32" s="81"/>
      <c r="O32" s="81"/>
      <c r="P32" s="81"/>
      <c r="Q32" s="81"/>
      <c r="R32" s="81"/>
      <c r="S32" s="81"/>
      <c r="T32" s="81"/>
    </row>
    <row r="33" spans="14:20">
      <c r="N33" s="81"/>
      <c r="O33" s="81"/>
      <c r="P33" s="81"/>
      <c r="Q33" s="81"/>
      <c r="R33" s="81"/>
      <c r="S33" s="81"/>
      <c r="T33" s="81"/>
    </row>
    <row r="34" spans="14:20">
      <c r="N34" s="81"/>
      <c r="O34" s="81"/>
      <c r="P34" s="81"/>
      <c r="Q34" s="81"/>
      <c r="R34" s="81"/>
      <c r="S34" s="81"/>
      <c r="T34" s="81"/>
    </row>
    <row r="35" spans="14:20">
      <c r="N35" s="81"/>
      <c r="O35" s="81"/>
      <c r="P35" s="81"/>
      <c r="Q35" s="81"/>
      <c r="R35" s="81"/>
      <c r="S35" s="81"/>
      <c r="T35" s="81"/>
    </row>
    <row r="36" spans="14:20">
      <c r="N36" s="81"/>
      <c r="O36" s="81"/>
      <c r="P36" s="81"/>
      <c r="Q36" s="81"/>
      <c r="R36" s="81"/>
      <c r="S36" s="81"/>
      <c r="T36" s="81"/>
    </row>
  </sheetData>
  <mergeCells count="1">
    <mergeCell ref="N31:T3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2025-07-23T17:26:34+00:00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252FEAEF-8CB7-4A53-9E12-FA855120BF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2025-07-25T17:04:18Z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