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D:\2025 MERCADOS\MUNICIPIOS UAF 2025\2025\MORALES -BOLIVAR\"/>
    </mc:Choice>
  </mc:AlternateContent>
  <xr:revisionPtr revIDLastSave="19" documentId="13_ncr:1_{5BC607AC-298B-428E-AA84-85DD01CF3528}" xr6:coauthVersionLast="47" xr6:coauthVersionMax="47" xr10:uidLastSave="{48E3D393-9F2E-4087-9B69-8C77DBD8F88A}"/>
  <bookViews>
    <workbookView xWindow="9690" yWindow="150" windowWidth="9510" windowHeight="9920" firstSheet="3" xr2:uid="{00000000-000D-0000-FFFF-FFFF00000000}"/>
  </bookViews>
  <sheets>
    <sheet name="AREA TOTAL (ha, t)" sheetId="20" r:id="rId1"/>
    <sheet name="INVENTARIO PECUARIO" sheetId="21" r:id="rId2"/>
    <sheet name="OAF" sheetId="17" r:id="rId3"/>
    <sheet name="OAF PRESE" sheetId="18" r:id="rId4"/>
    <sheet name="4.2.4. AGENTES COMERCIALES 1" sheetId="14" r:id="rId5"/>
    <sheet name="4.2.5. AGENTES COMERCIALES 2" sheetId="15" r:id="rId6"/>
    <sheet name="4.3.1. % MERCADO FLETE PRODUCTO" sheetId="6" r:id="rId7"/>
    <sheet name="4.3.2. PRECIOS PAGAD PRODUCTOR" sheetId="7" r:id="rId8"/>
    <sheet name="4.3.3. PRECIOS PROMEDIO SIPSA" sheetId="8" r:id="rId9"/>
    <sheet name="4.3.4. VARIACION $ PLAZAS M (2" sheetId="19" r:id="rId10"/>
  </sheets>
  <definedNames>
    <definedName name="_xlnm._FilterDatabase" localSheetId="6" hidden="1">'4.3.1. % MERCADO FLETE PRODUCTO'!$B$14:$D$20</definedName>
    <definedName name="_xlnm._FilterDatabase" localSheetId="7" hidden="1">'4.3.2. PRECIOS PAGAD PRODUCTOR'!$B$2:$G$11</definedName>
    <definedName name="_xlnm._FilterDatabase" localSheetId="8" hidden="1">'4.3.3. PRECIOS PROMEDIO SIPSA'!$M$2:$N$2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20" l="1"/>
  <c r="G25" i="20"/>
  <c r="F25" i="20"/>
  <c r="E25" i="20"/>
  <c r="D25" i="20"/>
  <c r="J5" i="18"/>
  <c r="L6" i="18"/>
  <c r="G27" i="19" a="1"/>
  <c r="G27" i="19"/>
  <c r="F27" i="19"/>
  <c r="E27" i="19"/>
  <c r="D27" i="19"/>
  <c r="C27" i="19"/>
  <c r="H10" i="19"/>
  <c r="H9" i="19"/>
  <c r="H8" i="19"/>
  <c r="H5" i="19"/>
  <c r="H4" i="19"/>
  <c r="H3" i="19"/>
  <c r="H7" i="19"/>
  <c r="H6" i="19"/>
  <c r="H6" i="8"/>
  <c r="G6" i="8"/>
  <c r="H5" i="8"/>
  <c r="H7" i="8"/>
  <c r="H8" i="8"/>
  <c r="H9" i="8"/>
  <c r="H10" i="8"/>
  <c r="G5" i="8"/>
  <c r="G7" i="8"/>
  <c r="G8" i="8"/>
  <c r="G9" i="8"/>
  <c r="G10" i="8"/>
  <c r="M12" i="7" l="1"/>
  <c r="J9" i="6"/>
  <c r="J7" i="6"/>
  <c r="J6" i="6"/>
  <c r="H3" i="8" l="1"/>
  <c r="H4" i="8"/>
  <c r="G3" i="8" l="1"/>
  <c r="J10" i="6" l="1"/>
  <c r="J11" i="6"/>
  <c r="J12" i="6"/>
  <c r="J5" i="6"/>
  <c r="C20" i="19" l="1"/>
  <c r="D20" i="19"/>
  <c r="E20" i="19"/>
  <c r="F20" i="19"/>
  <c r="C21" i="19"/>
  <c r="D21" i="19"/>
  <c r="E21" i="19"/>
  <c r="F21" i="19"/>
  <c r="C22" i="19"/>
  <c r="D22" i="19"/>
  <c r="E22" i="19"/>
  <c r="F22" i="19"/>
  <c r="C23" i="19"/>
  <c r="D23" i="19"/>
  <c r="E23" i="19"/>
  <c r="F23" i="19"/>
  <c r="C24" i="19"/>
  <c r="D24" i="19"/>
  <c r="E24" i="19"/>
  <c r="F24" i="19"/>
  <c r="C25" i="19"/>
  <c r="D25" i="19"/>
  <c r="E25" i="19"/>
  <c r="F25" i="19"/>
  <c r="C26" i="19"/>
  <c r="D26" i="19"/>
  <c r="E26" i="19"/>
  <c r="F26" i="19"/>
  <c r="G4" i="8"/>
  <c r="G20" i="19" l="1" a="1"/>
  <c r="G20" i="19" s="1"/>
  <c r="G22" i="19" a="1"/>
  <c r="G22" i="19" s="1"/>
  <c r="G21" i="19" a="1"/>
  <c r="G21" i="19" s="1"/>
  <c r="G24" i="19" a="1"/>
  <c r="G24" i="19" s="1"/>
  <c r="G26" i="19" a="1"/>
  <c r="G26" i="19" s="1"/>
  <c r="G25" i="19" a="1"/>
  <c r="G25" i="19" s="1"/>
  <c r="G23" i="19" a="1"/>
  <c r="G23" i="19" s="1"/>
  <c r="M7" i="7" l="1"/>
  <c r="M6" i="7" l="1"/>
  <c r="M8" i="7"/>
  <c r="M9" i="7"/>
  <c r="M10" i="7"/>
  <c r="M11" i="7"/>
  <c r="M5" i="7"/>
  <c r="J8" i="6"/>
</calcChain>
</file>

<file path=xl/sharedStrings.xml><?xml version="1.0" encoding="utf-8"?>
<sst xmlns="http://schemas.openxmlformats.org/spreadsheetml/2006/main" count="438" uniqueCount="181">
  <si>
    <t>Oferta Agrícola del municipio de Morales (Bolivar), promedio simple 2019-2023</t>
  </si>
  <si>
    <t>No</t>
  </si>
  <si>
    <t>Línea productiva</t>
  </si>
  <si>
    <t>Rendimiento Promedio (t/ha)</t>
  </si>
  <si>
    <t>Área Cosechada Promedio (ha)</t>
  </si>
  <si>
    <t>Índice de Participación ( %) Área Cosechada</t>
  </si>
  <si>
    <t>Producción Promedio (t)</t>
  </si>
  <si>
    <t>Índice de Participación ( %) Producción Promedio</t>
  </si>
  <si>
    <t>IP final (%)</t>
  </si>
  <si>
    <t>Nueva línea validada en campo</t>
  </si>
  <si>
    <t>Arroz</t>
  </si>
  <si>
    <t>Maíz</t>
  </si>
  <si>
    <t>Frijol</t>
  </si>
  <si>
    <t>Plátano</t>
  </si>
  <si>
    <t>X</t>
  </si>
  <si>
    <t>Cacao</t>
  </si>
  <si>
    <t>TOTAL</t>
  </si>
  <si>
    <t>Oferta Pecuaria del municipio de Morales (Bolivar) Censos, 2024</t>
  </si>
  <si>
    <t>No  </t>
  </si>
  <si>
    <t>Sistema productivo</t>
  </si>
  <si>
    <t>Inventario animal total</t>
  </si>
  <si>
    <t>No predios (unidades)</t>
  </si>
  <si>
    <t>Fuente</t>
  </si>
  <si>
    <t>Observaciones</t>
  </si>
  <si>
    <t>Ganadería*</t>
  </si>
  <si>
    <t>Ganadería DP</t>
  </si>
  <si>
    <t>Censo ICA 2024</t>
  </si>
  <si>
    <t>Hembras en etapa productiva: 27.159
Machos mayores a 1 año: 2.992</t>
  </si>
  <si>
    <t>Porcicultura*</t>
  </si>
  <si>
    <t>Porcicultura_ciclo_completo</t>
  </si>
  <si>
    <t>Inventario traspatio: 1.780
Inventario comercial familiar: 3.054</t>
  </si>
  <si>
    <t>Nombre y sigla asociación</t>
  </si>
  <si>
    <t>Principales productos comercializados</t>
  </si>
  <si>
    <t>No. de familias asociadas</t>
  </si>
  <si>
    <t>Servicios que presta la OAF</t>
  </si>
  <si>
    <t>Asociación De Plataneros De La Palma Sur De Bolívar</t>
  </si>
  <si>
    <t>Comercialización Colectiva</t>
  </si>
  <si>
    <t>Asociación Agropecuaria Jóvenes Arcadieros Por La Paz</t>
  </si>
  <si>
    <t>Asociación De Pequeños Productores De La Vereda Tierra Buena</t>
  </si>
  <si>
    <t xml:space="preserve">Asociación De Productores De Cacao Del Sur De Bolívar </t>
  </si>
  <si>
    <t>Producción, comercialización colectiva y asistencia técnica, capacitación y venta de insumos</t>
  </si>
  <si>
    <t>Asociación De Usuarios Del Distrito De Riegos Y Adecuación De Tierras De Pequeña Escala En La Honda</t>
  </si>
  <si>
    <t>Producción y administración de del distrito de riego</t>
  </si>
  <si>
    <t xml:space="preserve">Asociación Campesina De Productores De Ganado Bovino </t>
  </si>
  <si>
    <t>Bovino Gordo</t>
  </si>
  <si>
    <t>Producción, comercialización colectiva y asistencia técnica</t>
  </si>
  <si>
    <t>Leche Cruda</t>
  </si>
  <si>
    <t>Asociación De Mujeres Rurales Morasur</t>
  </si>
  <si>
    <t>Cerdo Gordo</t>
  </si>
  <si>
    <t>Lechones Destetos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</si>
  <si>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</si>
  <si>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</si>
  <si>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</si>
  <si>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</si>
  <si>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</si>
  <si>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</si>
  <si>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</si>
  <si>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ARROBA</t>
  </si>
  <si>
    <t>Intermediario 100%</t>
  </si>
  <si>
    <t>NO</t>
  </si>
  <si>
    <t>CONTADO</t>
  </si>
  <si>
    <t>Centro poblado Cercano 100%</t>
  </si>
  <si>
    <t>centro p</t>
  </si>
  <si>
    <t>CARGA DE 125 KG</t>
  </si>
  <si>
    <t>CREDITO</t>
  </si>
  <si>
    <t>Aguachica 100%</t>
  </si>
  <si>
    <t>municipios ceranos</t>
  </si>
  <si>
    <t>BULTO DE 62,5 KG</t>
  </si>
  <si>
    <t>BULTO DE 50 KG</t>
  </si>
  <si>
    <t>Cabecera municipal 100%</t>
  </si>
  <si>
    <t>cabecera municipal</t>
  </si>
  <si>
    <t>Santa Rosa 100%</t>
  </si>
  <si>
    <t>finca</t>
  </si>
  <si>
    <t>TONELADA</t>
  </si>
  <si>
    <t>BOVINO 350 KG</t>
  </si>
  <si>
    <t>Finca 100%</t>
  </si>
  <si>
    <t>CANECA 40 LT</t>
  </si>
  <si>
    <t>CERDO 90 KG</t>
  </si>
  <si>
    <t>LECHON 10 KG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</si>
  <si>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</si>
  <si>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</si>
  <si>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</si>
  <si>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</si>
  <si>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</si>
  <si>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</si>
  <si>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Minoristas</t>
  </si>
  <si>
    <t>Morales</t>
  </si>
  <si>
    <t xml:space="preserve"> Morales 100% </t>
  </si>
  <si>
    <t>Granero La Chispa</t>
  </si>
  <si>
    <t>Gamarra</t>
  </si>
  <si>
    <t>Gamarra 100%</t>
  </si>
  <si>
    <t>La Provincia</t>
  </si>
  <si>
    <t xml:space="preserve">Intermediario </t>
  </si>
  <si>
    <t>Aguachica</t>
  </si>
  <si>
    <t xml:space="preserve">Asociación de Productores de Cacao Del Sur de Bolívar </t>
  </si>
  <si>
    <t>Santa Rosa</t>
  </si>
  <si>
    <t>Comerciante</t>
  </si>
  <si>
    <t>Cerdo (lechón)</t>
  </si>
  <si>
    <t>Nt Comerciante</t>
  </si>
  <si>
    <t>Res En Pie (350kg)</t>
  </si>
  <si>
    <t>Lácteos Mi Vaquita</t>
  </si>
  <si>
    <t>Agroindustria</t>
  </si>
  <si>
    <t xml:space="preserve">Tabla 6. Descripción de los agentes comerciales participantes de los encuentros territoriales del municipio 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</si>
  <si>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</si>
  <si>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</si>
  <si>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</si>
  <si>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</si>
  <si>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</si>
  <si>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</si>
  <si>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 xml:space="preserve">Semanal </t>
  </si>
  <si>
    <t>Contado</t>
  </si>
  <si>
    <t>Centro de acopio 100%</t>
  </si>
  <si>
    <t xml:space="preserve">Semestral </t>
  </si>
  <si>
    <t>Diario</t>
  </si>
  <si>
    <t>LECHON DE 10 KG</t>
  </si>
  <si>
    <t xml:space="preserve">Mensual </t>
  </si>
  <si>
    <t>Res en pie (350kg)</t>
  </si>
  <si>
    <t>LECHE CRUDA</t>
  </si>
  <si>
    <t>CERDO GORDO</t>
  </si>
  <si>
    <t>Tabla 7. Principales destinos y valor flete por producto – UFH de referencia.</t>
  </si>
  <si>
    <t>Símbolo Ufh De Referencia</t>
  </si>
  <si>
    <t>Línea Productiva</t>
  </si>
  <si>
    <t>Presentación Del Producto</t>
  </si>
  <si>
    <t xml:space="preserve">Principales Compradores </t>
  </si>
  <si>
    <t>Primer Mercado Destino</t>
  </si>
  <si>
    <t>Precio Promedio Flete ($/Kg)</t>
  </si>
  <si>
    <t>Precio Actual ($/Kg)</t>
  </si>
  <si>
    <t>% Precio Flete ($/kg)</t>
  </si>
  <si>
    <t xml:space="preserve">Tipo Cliente </t>
  </si>
  <si>
    <t>%</t>
  </si>
  <si>
    <t>07VaiE-49</t>
  </si>
  <si>
    <t>Porcicultura ciclo completo</t>
  </si>
  <si>
    <t>Cerdo en pie 90 kg</t>
  </si>
  <si>
    <t>Arroz riego</t>
  </si>
  <si>
    <t>Bulto x 62,5 kg</t>
  </si>
  <si>
    <t xml:space="preserve">Agroindustria </t>
  </si>
  <si>
    <t>Plátano Hartón</t>
  </si>
  <si>
    <t>Arroba</t>
  </si>
  <si>
    <t>Centro Poblado 100%</t>
  </si>
  <si>
    <t>10Qfs1-30</t>
  </si>
  <si>
    <t>Frijol Caupí</t>
  </si>
  <si>
    <t>Paca x 50 kg</t>
  </si>
  <si>
    <t>10Vf-30</t>
  </si>
  <si>
    <t>Cacao sombrío</t>
  </si>
  <si>
    <t>Carga 125 kg</t>
  </si>
  <si>
    <t>07Vds1-49</t>
  </si>
  <si>
    <t>Ganaderìa DP (Res kg en pie)</t>
  </si>
  <si>
    <t>Res en pie 400 kg</t>
  </si>
  <si>
    <t>Ganaderìa DP (Leche)</t>
  </si>
  <si>
    <t>Caneca 40 Litros</t>
  </si>
  <si>
    <t>Maíz amarillo tradicional</t>
  </si>
  <si>
    <t>Bulto x 50 kg</t>
  </si>
  <si>
    <t>Símbolo UFH</t>
  </si>
  <si>
    <t>Polígono</t>
  </si>
  <si>
    <t>Vereda o corregimiento</t>
  </si>
  <si>
    <t>LA PALMA</t>
  </si>
  <si>
    <t>Ganadería doble propósito</t>
  </si>
  <si>
    <t>MICOAHUMADO</t>
  </si>
  <si>
    <t>07WaiE-49</t>
  </si>
  <si>
    <t>BOCA DE LA HONDA</t>
  </si>
  <si>
    <t>BODEGA CENTRAL</t>
  </si>
  <si>
    <t>Tabla 8. Precios pagados al productor reportados en las UFH de referencia.</t>
  </si>
  <si>
    <t>Símbolo UFH de referencia</t>
  </si>
  <si>
    <t>Presentación del producto</t>
  </si>
  <si>
    <t>Precio mínimo ($/kg)</t>
  </si>
  <si>
    <t>Precio máximo ($/kg)</t>
  </si>
  <si>
    <t>Precio actual ($/kg)</t>
  </si>
  <si>
    <t>Variación</t>
  </si>
  <si>
    <t xml:space="preserve">Línea productiva </t>
  </si>
  <si>
    <t>Promedio</t>
  </si>
  <si>
    <t>Verificar</t>
  </si>
  <si>
    <t>Porcicultura (Cerdo kg en pie)</t>
  </si>
  <si>
    <t>Ganaderìa DP (Res kg en pie)**</t>
  </si>
  <si>
    <t>Ganaderìa DP (leche)</t>
  </si>
  <si>
    <t>Precios a escala nacional</t>
  </si>
  <si>
    <t>Precios a escala municipal</t>
  </si>
  <si>
    <t>Precios a escala departamental</t>
  </si>
  <si>
    <t>Precios escala nacional (PORKOLOMBIA*, FEDEGAN**, FENAV***I)</t>
  </si>
  <si>
    <t>Precios escala municipal</t>
  </si>
  <si>
    <t>Precio a escala departamental</t>
  </si>
  <si>
    <t>Precios gremios (FENAVI*, PORKOLOMBIA**) FEDEGAN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</si>
</sst>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  <numFmt numFmtId="172" formatCode="#,##0.0"/>
  </numFmts>
  <fonts count="2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  <charset val="1"/>
    </font>
    <font>
      <b/>
      <sz val="11"/>
      <name val="Aptos Narrow"/>
      <family val="2"/>
    </font>
  </fonts>
  <fills count="2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28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8" fillId="12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168" fontId="3" fillId="3" borderId="6" xfId="7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71" fontId="4" fillId="12" borderId="9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9" fontId="3" fillId="7" borderId="1" xfId="5" applyFont="1" applyFill="1" applyBorder="1" applyAlignment="1">
      <alignment horizontal="center" vertical="center" wrapText="1"/>
    </xf>
    <xf numFmtId="9" fontId="3" fillId="10" borderId="1" xfId="5" applyFont="1" applyFill="1" applyBorder="1" applyAlignment="1">
      <alignment horizontal="center" vertical="center" wrapText="1"/>
    </xf>
    <xf numFmtId="166" fontId="3" fillId="0" borderId="1" xfId="6" applyNumberFormat="1" applyFont="1" applyFill="1" applyBorder="1" applyAlignment="1">
      <alignment horizontal="center" vertical="center"/>
    </xf>
    <xf numFmtId="1" fontId="3" fillId="12" borderId="1" xfId="0" applyNumberFormat="1" applyFont="1" applyFill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171" fontId="4" fillId="7" borderId="9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15" borderId="1" xfId="0" applyFont="1" applyFill="1" applyBorder="1" applyAlignment="1">
      <alignment horizontal="center" vertical="center" wrapText="1"/>
    </xf>
    <xf numFmtId="0" fontId="13" fillId="1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" fontId="3" fillId="17" borderId="1" xfId="0" applyNumberFormat="1" applyFont="1" applyFill="1" applyBorder="1" applyAlignment="1">
      <alignment horizontal="center" vertical="center"/>
    </xf>
    <xf numFmtId="0" fontId="9" fillId="11" borderId="10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9" fontId="3" fillId="16" borderId="1" xfId="5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68" fontId="7" fillId="0" borderId="0" xfId="7" applyNumberFormat="1" applyFont="1" applyBorder="1" applyAlignment="1">
      <alignment horizontal="center" vertical="center"/>
    </xf>
    <xf numFmtId="168" fontId="3" fillId="0" borderId="0" xfId="7" applyNumberFormat="1" applyFont="1" applyBorder="1" applyAlignment="1">
      <alignment horizontal="center" vertical="center"/>
    </xf>
    <xf numFmtId="166" fontId="4" fillId="0" borderId="0" xfId="1" applyNumberFormat="1" applyFont="1" applyBorder="1" applyAlignment="1">
      <alignment horizontal="center" vertical="center"/>
    </xf>
    <xf numFmtId="0" fontId="4" fillId="14" borderId="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 wrapText="1"/>
    </xf>
    <xf numFmtId="1" fontId="3" fillId="7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11" fillId="18" borderId="0" xfId="0" applyFont="1" applyFill="1" applyAlignment="1">
      <alignment horizontal="center" vertical="center" wrapText="1"/>
    </xf>
    <xf numFmtId="0" fontId="11" fillId="19" borderId="0" xfId="0" applyFont="1" applyFill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1" fillId="1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0" fontId="3" fillId="19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4" fillId="0" borderId="1" xfId="0" applyFont="1" applyBorder="1" applyProtection="1">
      <protection locked="0"/>
    </xf>
    <xf numFmtId="0" fontId="9" fillId="11" borderId="0" xfId="0" applyFont="1" applyFill="1" applyAlignment="1">
      <alignment horizontal="center" vertical="center" wrapText="1"/>
    </xf>
    <xf numFmtId="166" fontId="4" fillId="0" borderId="5" xfId="1" applyNumberFormat="1" applyFont="1" applyBorder="1" applyAlignment="1">
      <alignment horizontal="center" vertical="center"/>
    </xf>
    <xf numFmtId="171" fontId="4" fillId="0" borderId="9" xfId="0" applyNumberFormat="1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5" fillId="15" borderId="3" xfId="0" applyFont="1" applyFill="1" applyBorder="1" applyAlignment="1">
      <alignment horizontal="center" vertical="center" wrapText="1"/>
    </xf>
    <xf numFmtId="0" fontId="5" fillId="15" borderId="4" xfId="0" applyFont="1" applyFill="1" applyBorder="1" applyAlignment="1">
      <alignment horizontal="center" vertical="center" wrapText="1"/>
    </xf>
    <xf numFmtId="0" fontId="5" fillId="15" borderId="10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18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vertical="center" wrapText="1"/>
    </xf>
    <xf numFmtId="169" fontId="9" fillId="3" borderId="0" xfId="0" applyNumberFormat="1" applyFont="1" applyFill="1" applyAlignment="1">
      <alignment horizontal="center" vertical="center" wrapText="1"/>
    </xf>
    <xf numFmtId="0" fontId="15" fillId="20" borderId="1" xfId="0" applyFont="1" applyFill="1" applyBorder="1" applyAlignment="1">
      <alignment horizontal="center" vertical="center" wrapText="1"/>
    </xf>
    <xf numFmtId="0" fontId="15" fillId="20" borderId="5" xfId="0" applyFont="1" applyFill="1" applyBorder="1" applyAlignment="1">
      <alignment horizontal="center" vertical="center" wrapText="1"/>
    </xf>
    <xf numFmtId="0" fontId="16" fillId="20" borderId="5" xfId="0" applyFont="1" applyFill="1" applyBorder="1" applyAlignment="1">
      <alignment horizontal="center" vertical="center" wrapText="1"/>
    </xf>
    <xf numFmtId="0" fontId="15" fillId="21" borderId="1" xfId="0" applyFont="1" applyFill="1" applyBorder="1" applyAlignment="1">
      <alignment horizontal="center" vertical="center"/>
    </xf>
    <xf numFmtId="0" fontId="17" fillId="21" borderId="1" xfId="0" applyFont="1" applyFill="1" applyBorder="1" applyAlignment="1">
      <alignment horizontal="center" vertical="center"/>
    </xf>
    <xf numFmtId="169" fontId="17" fillId="21" borderId="1" xfId="0" applyNumberFormat="1" applyFont="1" applyFill="1" applyBorder="1" applyAlignment="1">
      <alignment horizontal="center" vertical="center"/>
    </xf>
    <xf numFmtId="4" fontId="18" fillId="21" borderId="1" xfId="0" applyNumberFormat="1" applyFont="1" applyFill="1" applyBorder="1" applyAlignment="1">
      <alignment horizontal="center"/>
    </xf>
    <xf numFmtId="0" fontId="19" fillId="22" borderId="1" xfId="0" applyFont="1" applyFill="1" applyBorder="1" applyAlignment="1">
      <alignment horizontal="center" vertical="center"/>
    </xf>
    <xf numFmtId="0" fontId="17" fillId="22" borderId="1" xfId="0" applyFont="1" applyFill="1" applyBorder="1" applyAlignment="1">
      <alignment horizontal="center" vertical="center"/>
    </xf>
    <xf numFmtId="169" fontId="17" fillId="22" borderId="1" xfId="0" applyNumberFormat="1" applyFont="1" applyFill="1" applyBorder="1" applyAlignment="1">
      <alignment horizontal="center" vertical="center"/>
    </xf>
    <xf numFmtId="0" fontId="15" fillId="23" borderId="1" xfId="0" applyFont="1" applyFill="1" applyBorder="1" applyAlignment="1">
      <alignment horizontal="center"/>
    </xf>
    <xf numFmtId="0" fontId="17" fillId="6" borderId="1" xfId="0" applyFont="1" applyFill="1" applyBorder="1"/>
    <xf numFmtId="4" fontId="18" fillId="23" borderId="1" xfId="0" applyNumberFormat="1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17" fillId="0" borderId="1" xfId="0" applyFont="1" applyBorder="1"/>
    <xf numFmtId="4" fontId="18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2" fontId="18" fillId="0" borderId="1" xfId="0" applyNumberFormat="1" applyFont="1" applyBorder="1" applyAlignment="1">
      <alignment horizontal="center"/>
    </xf>
    <xf numFmtId="43" fontId="18" fillId="0" borderId="1" xfId="0" applyNumberFormat="1" applyFont="1" applyBorder="1" applyAlignment="1">
      <alignment horizontal="center"/>
    </xf>
    <xf numFmtId="2" fontId="2" fillId="0" borderId="11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2" fontId="2" fillId="0" borderId="13" xfId="0" applyNumberFormat="1" applyFont="1" applyBorder="1" applyAlignment="1">
      <alignment horizontal="center" vertical="center"/>
    </xf>
    <xf numFmtId="172" fontId="2" fillId="0" borderId="14" xfId="0" applyNumberFormat="1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24" borderId="1" xfId="0" applyFont="1" applyFill="1" applyBorder="1" applyAlignment="1">
      <alignment horizontal="center" vertical="center"/>
    </xf>
    <xf numFmtId="0" fontId="21" fillId="24" borderId="1" xfId="0" applyFont="1" applyFill="1" applyBorder="1" applyAlignment="1">
      <alignment horizontal="center" vertical="center" wrapText="1"/>
    </xf>
    <xf numFmtId="3" fontId="21" fillId="24" borderId="1" xfId="0" applyNumberFormat="1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3" fontId="3" fillId="14" borderId="1" xfId="0" applyNumberFormat="1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</cellXfs>
  <cellStyles count="8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SIPSA'!$A$21:$A$28</c:f>
              <c:strCache>
                <c:ptCount val="8"/>
                <c:pt idx="0">
                  <c:v>Maíz amarillo tradicional</c:v>
                </c:pt>
                <c:pt idx="1">
                  <c:v>Plátano Hartón</c:v>
                </c:pt>
                <c:pt idx="2">
                  <c:v>Arroz riego</c:v>
                </c:pt>
                <c:pt idx="3">
                  <c:v>Frijol Caupí</c:v>
                </c:pt>
                <c:pt idx="4">
                  <c:v>Cacao sombrío</c:v>
                </c:pt>
                <c:pt idx="5">
                  <c:v>Porcicultura (Cerdo kg en pie)</c:v>
                </c:pt>
                <c:pt idx="6">
                  <c:v>Ganaderìa DP (Res kg en pie)**</c:v>
                </c:pt>
                <c:pt idx="7">
                  <c:v>Ganaderìa DP (leche)</c:v>
                </c:pt>
              </c:strCache>
            </c:strRef>
          </c:cat>
          <c:val>
            <c:numRef>
              <c:f>'4.3.3. PRECIOS PROMEDIO SIPSA'!$B$21:$B$28</c:f>
              <c:numCache>
                <c:formatCode>_-"$"\ * #,##0_-;\-"$"\ * #,##0_-;_-"$"\ * "-"??_-;_-@_-</c:formatCode>
                <c:ptCount val="8"/>
                <c:pt idx="0">
                  <c:v>1553.7253356896697</c:v>
                </c:pt>
                <c:pt idx="1">
                  <c:v>2035.0040591086295</c:v>
                </c:pt>
                <c:pt idx="2">
                  <c:v>3114.5952673649999</c:v>
                </c:pt>
                <c:pt idx="3">
                  <c:v>6832.1007492101726</c:v>
                </c:pt>
                <c:pt idx="4">
                  <c:v>12816.4</c:v>
                </c:pt>
                <c:pt idx="5">
                  <c:v>7303</c:v>
                </c:pt>
                <c:pt idx="6">
                  <c:v>6276.6</c:v>
                </c:pt>
                <c:pt idx="7">
                  <c:v>1368.3722138558901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17439968"/>
        <c:axId val="-517433440"/>
      </c:barChart>
      <c:catAx>
        <c:axId val="-51743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17433440"/>
        <c:crosses val="autoZero"/>
        <c:auto val="1"/>
        <c:lblAlgn val="ctr"/>
        <c:lblOffset val="100"/>
        <c:noMultiLvlLbl val="0"/>
      </c:catAx>
      <c:valAx>
        <c:axId val="-51743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1743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baseline="0">
                <a:effectLst/>
              </a:rPr>
              <a:t>Variación anual  precios mayoristas líneas productivas del municipio de Morales</a:t>
            </a:r>
            <a:endParaRPr lang="es-CO" sz="9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083923572028328"/>
          <c:y val="3.00936197662032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8375"/>
          <c:w val="0.87291622922134737"/>
          <c:h val="0.5568205016039661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 (2'!$B$20</c:f>
              <c:strCache>
                <c:ptCount val="1"/>
                <c:pt idx="0">
                  <c:v>Arroz riego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(2'!$C$20:$F$20</c:f>
              <c:numCache>
                <c:formatCode>_-* #,##0_-;\-* #,##0_-;_-* "-"??_-;_-@_-</c:formatCode>
                <c:ptCount val="4"/>
                <c:pt idx="0">
                  <c:v>26.366290058765145</c:v>
                </c:pt>
                <c:pt idx="1">
                  <c:v>-21.770945565955628</c:v>
                </c:pt>
                <c:pt idx="2">
                  <c:v>38.394402288786011</c:v>
                </c:pt>
                <c:pt idx="3">
                  <c:v>15.084324372510011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F-4E00-B420-A7252F6799BB}"/>
            </c:ext>
          </c:extLst>
        </c:ser>
        <c:ser>
          <c:idx val="1"/>
          <c:order val="1"/>
          <c:tx>
            <c:strRef>
              <c:f>'4.3.4. VARIACION $ PLAZAS M (2'!$B$21</c:f>
              <c:strCache>
                <c:ptCount val="1"/>
                <c:pt idx="0">
                  <c:v>Plátano Hartón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(2'!$C$21:$F$21</c:f>
              <c:numCache>
                <c:formatCode>_-* #,##0_-;\-* #,##0_-;_-* "-"??_-;_-@_-</c:formatCode>
                <c:ptCount val="4"/>
                <c:pt idx="0">
                  <c:v>-9.2083188265930573</c:v>
                </c:pt>
                <c:pt idx="1">
                  <c:v>-20.352474095796751</c:v>
                </c:pt>
                <c:pt idx="2">
                  <c:v>85.51165027895081</c:v>
                </c:pt>
                <c:pt idx="3">
                  <c:v>31.298989902499613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F-4E00-B420-A7252F6799BB}"/>
            </c:ext>
          </c:extLst>
        </c:ser>
        <c:ser>
          <c:idx val="2"/>
          <c:order val="2"/>
          <c:tx>
            <c:strRef>
              <c:f>'4.3.4. VARIACION $ PLAZAS M (2'!$B$22</c:f>
              <c:strCache>
                <c:ptCount val="1"/>
                <c:pt idx="0">
                  <c:v>Frijol Caupí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(2'!$C$22:$F$22</c:f>
              <c:numCache>
                <c:formatCode>_-* #,##0_-;\-* #,##0_-;_-* "-"??_-;_-@_-</c:formatCode>
                <c:ptCount val="4"/>
                <c:pt idx="0">
                  <c:v>6.6309199664065659</c:v>
                </c:pt>
                <c:pt idx="1">
                  <c:v>6.7625356728450612</c:v>
                </c:pt>
                <c:pt idx="2">
                  <c:v>42.646001542557286</c:v>
                </c:pt>
                <c:pt idx="3">
                  <c:v>1.048110855083408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F-4E00-B420-A7252F6799BB}"/>
            </c:ext>
          </c:extLst>
        </c:ser>
        <c:ser>
          <c:idx val="3"/>
          <c:order val="3"/>
          <c:tx>
            <c:strRef>
              <c:f>'4.3.4. VARIACION $ PLAZAS M (2'!$B$23</c:f>
              <c:strCache>
                <c:ptCount val="1"/>
                <c:pt idx="0">
                  <c:v>Cacao sombrío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(2'!$C$23:$F$23</c:f>
              <c:numCache>
                <c:formatCode>_-* #,##0_-;\-* #,##0_-;_-* "-"??_-;_-@_-</c:formatCode>
                <c:ptCount val="4"/>
                <c:pt idx="0">
                  <c:v>0.80691642651295581</c:v>
                </c:pt>
                <c:pt idx="1">
                  <c:v>23.327615780445981</c:v>
                </c:pt>
                <c:pt idx="2">
                  <c:v>42.559109874826135</c:v>
                </c:pt>
                <c:pt idx="3">
                  <c:v>137.54471544715449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F-4E00-B420-A7252F6799BB}"/>
            </c:ext>
          </c:extLst>
        </c:ser>
        <c:ser>
          <c:idx val="4"/>
          <c:order val="4"/>
          <c:tx>
            <c:strRef>
              <c:f>'4.3.4. VARIACION $ PLAZAS M (2'!$B$24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(2'!$C$24:$F$24</c:f>
              <c:numCache>
                <c:formatCode>_-* #,##0_-;\-* #,##0_-;_-* "-"??_-;_-@_-</c:formatCode>
                <c:ptCount val="4"/>
                <c:pt idx="0">
                  <c:v>11.951170161319453</c:v>
                </c:pt>
                <c:pt idx="1">
                  <c:v>16.197764663701236</c:v>
                </c:pt>
                <c:pt idx="2">
                  <c:v>22.04075405689801</c:v>
                </c:pt>
                <c:pt idx="3">
                  <c:v>-0.26587914209524399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F-4E00-B420-A7252F6799BB}"/>
            </c:ext>
          </c:extLst>
        </c:ser>
        <c:ser>
          <c:idx val="5"/>
          <c:order val="5"/>
          <c:tx>
            <c:strRef>
              <c:f>'4.3.4. VARIACION $ PLAZAS M (2'!$B$25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9F-4E00-B420-A7252F6799BB}"/>
            </c:ext>
          </c:extLst>
        </c:ser>
        <c:ser>
          <c:idx val="6"/>
          <c:order val="6"/>
          <c:tx>
            <c:strRef>
              <c:f>'4.3.4. VARIACION $ PLAZAS M (2'!$B$26</c:f>
              <c:strCache>
                <c:ptCount val="1"/>
                <c:pt idx="0">
                  <c:v>Ganaderìa DP (Res kg en pie)**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(2'!$C$26:$F$26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C5-4D01-B164-EB9BB7A78C4A}"/>
            </c:ext>
          </c:extLst>
        </c:ser>
        <c:ser>
          <c:idx val="7"/>
          <c:order val="7"/>
          <c:tx>
            <c:strRef>
              <c:f>'4.3.4. VARIACION $ PLAZAS M (2'!$B$27</c:f>
              <c:strCache>
                <c:ptCount val="1"/>
                <c:pt idx="0">
                  <c:v>Ganaderìa DP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(2'!$C$27:$F$27</c:f>
              <c:numCache>
                <c:formatCode>_-* #,##0_-;\-* #,##0_-;_-* "-"??_-;_-@_-</c:formatCode>
                <c:ptCount val="4"/>
                <c:pt idx="0">
                  <c:v>13.199137530867972</c:v>
                </c:pt>
                <c:pt idx="1">
                  <c:v>-0.63002401403964825</c:v>
                </c:pt>
                <c:pt idx="2">
                  <c:v>27.092456641141993</c:v>
                </c:pt>
                <c:pt idx="3">
                  <c:v>31.072390390952251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B7-42E6-B85E-A9E5B90CA7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17438880"/>
        <c:axId val="-517444864"/>
      </c:lineChart>
      <c:catAx>
        <c:axId val="-51743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517444864"/>
        <c:crosses val="autoZero"/>
        <c:auto val="1"/>
        <c:lblAlgn val="ctr"/>
        <c:lblOffset val="100"/>
        <c:noMultiLvlLbl val="0"/>
      </c:catAx>
      <c:valAx>
        <c:axId val="-51744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51743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145175642604847E-2"/>
          <c:y val="0.78493127768495297"/>
          <c:w val="0.96318543866490181"/>
          <c:h val="0.188613299451124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14</xdr:row>
      <xdr:rowOff>91440</xdr:rowOff>
    </xdr:from>
    <xdr:to>
      <xdr:col>10</xdr:col>
      <xdr:colOff>701040</xdr:colOff>
      <xdr:row>33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160098</xdr:colOff>
      <xdr:row>0</xdr:row>
      <xdr:rowOff>127769</xdr:rowOff>
    </xdr:from>
    <xdr:to>
      <xdr:col>15</xdr:col>
      <xdr:colOff>402552</xdr:colOff>
      <xdr:row>20</xdr:row>
      <xdr:rowOff>52915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902B74-A005-496B-901B-A81DFF8F1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1DE0A-3465-42D1-8EB6-1E35CDEED085}">
  <dimension ref="A1:I34"/>
  <sheetViews>
    <sheetView tabSelected="1" topLeftCell="A6" workbookViewId="0">
      <selection activeCell="N30" sqref="N30"/>
    </sheetView>
  </sheetViews>
  <sheetFormatPr defaultRowHeight="15"/>
  <sheetData>
    <row r="1" spans="1:9">
      <c r="A1" s="119" t="s">
        <v>0</v>
      </c>
      <c r="B1" s="119"/>
      <c r="C1" s="119"/>
      <c r="D1" s="119"/>
      <c r="E1" s="119"/>
      <c r="F1" s="119"/>
      <c r="G1" s="119"/>
      <c r="H1" s="119"/>
      <c r="I1" s="119"/>
    </row>
    <row r="2" spans="1:9" ht="106.5">
      <c r="A2" s="94" t="s">
        <v>1</v>
      </c>
      <c r="B2" s="95" t="s">
        <v>2</v>
      </c>
      <c r="C2" s="95" t="s">
        <v>3</v>
      </c>
      <c r="D2" s="95" t="s">
        <v>4</v>
      </c>
      <c r="E2" s="95" t="s">
        <v>5</v>
      </c>
      <c r="F2" s="95" t="s">
        <v>6</v>
      </c>
      <c r="G2" s="95" t="s">
        <v>7</v>
      </c>
      <c r="H2" s="95" t="s">
        <v>8</v>
      </c>
      <c r="I2" s="96" t="s">
        <v>9</v>
      </c>
    </row>
    <row r="3" spans="1:9">
      <c r="A3" s="97">
        <v>1</v>
      </c>
      <c r="B3" s="98" t="s">
        <v>10</v>
      </c>
      <c r="C3" s="99">
        <v>4.9182514291204296</v>
      </c>
      <c r="D3" s="99">
        <v>1040.8499999999999</v>
      </c>
      <c r="E3" s="99">
        <v>18.195711276883198</v>
      </c>
      <c r="F3" s="99">
        <v>5119.1620000000003</v>
      </c>
      <c r="G3" s="99">
        <v>19.7156719573141</v>
      </c>
      <c r="H3" s="99">
        <v>18.955691617098701</v>
      </c>
      <c r="I3" s="100"/>
    </row>
    <row r="4" spans="1:9">
      <c r="A4" s="97">
        <v>2</v>
      </c>
      <c r="B4" s="98" t="s">
        <v>11</v>
      </c>
      <c r="C4" s="99">
        <v>1.8862446500068999</v>
      </c>
      <c r="D4" s="99">
        <v>1448.6</v>
      </c>
      <c r="E4" s="99">
        <v>25.323828943356901</v>
      </c>
      <c r="F4" s="99">
        <v>2732.4140000000002</v>
      </c>
      <c r="G4" s="99">
        <v>10.523475927421799</v>
      </c>
      <c r="H4" s="99">
        <v>17.9236524353893</v>
      </c>
      <c r="I4" s="100"/>
    </row>
    <row r="5" spans="1:9">
      <c r="A5" s="97">
        <v>3</v>
      </c>
      <c r="B5" s="98" t="s">
        <v>12</v>
      </c>
      <c r="C5" s="99">
        <v>0.82456265619421598</v>
      </c>
      <c r="D5" s="99">
        <v>560.20000000000005</v>
      </c>
      <c r="E5" s="99">
        <v>9.79318581669785</v>
      </c>
      <c r="F5" s="99">
        <v>461.92</v>
      </c>
      <c r="G5" s="99">
        <v>1.7790144540302799</v>
      </c>
      <c r="H5" s="99">
        <v>5.7861001353640704</v>
      </c>
      <c r="I5" s="98"/>
    </row>
    <row r="6" spans="1:9">
      <c r="A6" s="101">
        <v>4</v>
      </c>
      <c r="B6" s="102" t="s">
        <v>13</v>
      </c>
      <c r="C6" s="103">
        <v>6</v>
      </c>
      <c r="D6" s="103">
        <v>190</v>
      </c>
      <c r="E6" s="103">
        <v>3.3215017943102301</v>
      </c>
      <c r="F6" s="103">
        <v>1140</v>
      </c>
      <c r="G6" s="103">
        <v>4.3905361915364498</v>
      </c>
      <c r="H6" s="103">
        <v>3.8560189929233402</v>
      </c>
      <c r="I6" s="102" t="s">
        <v>14</v>
      </c>
    </row>
    <row r="7" spans="1:9">
      <c r="A7" s="101">
        <v>5</v>
      </c>
      <c r="B7" s="102" t="s">
        <v>15</v>
      </c>
      <c r="C7" s="103">
        <v>0.75275310834813502</v>
      </c>
      <c r="D7" s="103">
        <v>112.6</v>
      </c>
      <c r="E7" s="103">
        <v>1.96842685283859</v>
      </c>
      <c r="F7" s="103">
        <v>84.76</v>
      </c>
      <c r="G7" s="103">
        <v>0.32644021718827099</v>
      </c>
      <c r="H7" s="103">
        <v>1.1474335350134299</v>
      </c>
      <c r="I7" s="102" t="s">
        <v>14</v>
      </c>
    </row>
    <row r="8" spans="1:9">
      <c r="A8" s="101">
        <v>6</v>
      </c>
      <c r="B8" s="102"/>
      <c r="C8" s="103"/>
      <c r="D8" s="103"/>
      <c r="E8" s="103"/>
      <c r="F8" s="103"/>
      <c r="G8" s="103"/>
      <c r="H8" s="103"/>
      <c r="I8" s="102"/>
    </row>
    <row r="9" spans="1:9" hidden="1">
      <c r="A9" s="104"/>
      <c r="B9" s="105"/>
      <c r="C9" s="105"/>
      <c r="D9" s="105"/>
      <c r="E9" s="105"/>
      <c r="F9" s="105"/>
      <c r="G9" s="105"/>
      <c r="H9" s="105"/>
      <c r="I9" s="106"/>
    </row>
    <row r="10" spans="1:9" hidden="1">
      <c r="A10" s="104"/>
      <c r="B10" s="105"/>
      <c r="C10" s="105"/>
      <c r="D10" s="105"/>
      <c r="E10" s="105"/>
      <c r="F10" s="105"/>
      <c r="G10" s="105"/>
      <c r="H10" s="105"/>
      <c r="I10" s="106"/>
    </row>
    <row r="11" spans="1:9" hidden="1">
      <c r="A11" s="104"/>
      <c r="B11" s="105"/>
      <c r="C11" s="105"/>
      <c r="D11" s="105"/>
      <c r="E11" s="105"/>
      <c r="F11" s="105"/>
      <c r="G11" s="105"/>
      <c r="H11" s="105"/>
      <c r="I11" s="106"/>
    </row>
    <row r="12" spans="1:9" hidden="1">
      <c r="A12" s="104"/>
      <c r="B12" s="105"/>
      <c r="C12" s="105"/>
      <c r="D12" s="105"/>
      <c r="E12" s="105"/>
      <c r="F12" s="105"/>
      <c r="G12" s="105"/>
      <c r="H12" s="105"/>
      <c r="I12" s="106"/>
    </row>
    <row r="13" spans="1:9" hidden="1">
      <c r="A13" s="107"/>
      <c r="B13" s="108"/>
      <c r="C13" s="108"/>
      <c r="D13" s="108"/>
      <c r="E13" s="108"/>
      <c r="F13" s="108"/>
      <c r="G13" s="108"/>
      <c r="H13" s="108"/>
      <c r="I13" s="109"/>
    </row>
    <row r="14" spans="1:9" hidden="1">
      <c r="A14" s="107"/>
      <c r="B14" s="108"/>
      <c r="C14" s="108"/>
      <c r="D14" s="108"/>
      <c r="E14" s="108"/>
      <c r="F14" s="108"/>
      <c r="G14" s="108"/>
      <c r="H14" s="108"/>
      <c r="I14" s="109"/>
    </row>
    <row r="15" spans="1:9" hidden="1">
      <c r="A15" s="107"/>
      <c r="B15" s="108"/>
      <c r="C15" s="108"/>
      <c r="D15" s="108"/>
      <c r="E15" s="108"/>
      <c r="F15" s="108"/>
      <c r="G15" s="108"/>
      <c r="H15" s="108"/>
      <c r="I15" s="109"/>
    </row>
    <row r="16" spans="1:9" hidden="1">
      <c r="A16" s="110"/>
      <c r="B16" s="108"/>
      <c r="C16" s="108"/>
      <c r="D16" s="108"/>
      <c r="E16" s="108"/>
      <c r="F16" s="108"/>
      <c r="G16" s="108"/>
      <c r="H16" s="108"/>
      <c r="I16" s="109"/>
    </row>
    <row r="17" spans="1:9" hidden="1">
      <c r="A17" s="110"/>
      <c r="B17" s="108"/>
      <c r="C17" s="108"/>
      <c r="D17" s="108"/>
      <c r="E17" s="108"/>
      <c r="F17" s="108"/>
      <c r="G17" s="108"/>
      <c r="H17" s="108"/>
      <c r="I17" s="109"/>
    </row>
    <row r="18" spans="1:9" hidden="1">
      <c r="A18" s="110"/>
      <c r="B18" s="111"/>
      <c r="C18" s="109"/>
      <c r="D18" s="109"/>
      <c r="E18" s="109"/>
      <c r="F18" s="109"/>
      <c r="G18" s="109"/>
      <c r="H18" s="109"/>
      <c r="I18" s="109"/>
    </row>
    <row r="19" spans="1:9" hidden="1">
      <c r="A19" s="110"/>
      <c r="B19" s="111"/>
      <c r="C19" s="112"/>
      <c r="D19" s="113"/>
      <c r="E19" s="112"/>
      <c r="F19" s="113"/>
      <c r="G19" s="112"/>
      <c r="H19" s="112"/>
      <c r="I19" s="112"/>
    </row>
    <row r="20" spans="1:9" hidden="1">
      <c r="A20" s="110"/>
      <c r="B20" s="111"/>
      <c r="C20" s="112"/>
      <c r="D20" s="113"/>
      <c r="E20" s="112"/>
      <c r="F20" s="113"/>
      <c r="G20" s="112"/>
      <c r="H20" s="112"/>
      <c r="I20" s="112"/>
    </row>
    <row r="21" spans="1:9" hidden="1">
      <c r="A21" s="110"/>
      <c r="B21" s="111"/>
      <c r="C21" s="112"/>
      <c r="D21" s="113"/>
      <c r="E21" s="112"/>
      <c r="F21" s="113"/>
      <c r="G21" s="112"/>
      <c r="H21" s="112"/>
      <c r="I21" s="112"/>
    </row>
    <row r="22" spans="1:9" hidden="1">
      <c r="A22" s="110"/>
      <c r="B22" s="111"/>
      <c r="C22" s="112"/>
      <c r="D22" s="113"/>
      <c r="E22" s="112"/>
      <c r="F22" s="113"/>
      <c r="G22" s="112"/>
      <c r="H22" s="112"/>
      <c r="I22" s="112"/>
    </row>
    <row r="23" spans="1:9" hidden="1">
      <c r="A23" s="110"/>
      <c r="B23" s="111"/>
      <c r="C23" s="112"/>
      <c r="D23" s="113"/>
      <c r="E23" s="112"/>
      <c r="F23" s="113"/>
      <c r="G23" s="112"/>
      <c r="H23" s="112"/>
      <c r="I23" s="112"/>
    </row>
    <row r="24" spans="1:9" hidden="1">
      <c r="A24" s="110"/>
      <c r="B24" s="111"/>
      <c r="C24" s="112"/>
      <c r="D24" s="113"/>
      <c r="E24" s="112"/>
      <c r="F24" s="113"/>
      <c r="G24" s="112"/>
      <c r="H24" s="112"/>
      <c r="I24" s="112"/>
    </row>
    <row r="25" spans="1:9">
      <c r="A25" s="114" t="s">
        <v>16</v>
      </c>
      <c r="B25" s="115"/>
      <c r="C25" s="116"/>
      <c r="D25" s="117">
        <f>SUM(D3:D24)</f>
        <v>3352.2499999999995</v>
      </c>
      <c r="E25" s="117">
        <f>SUM(E3:E24)</f>
        <v>58.602654684086772</v>
      </c>
      <c r="F25" s="117">
        <f>SUM(F3:F24)</f>
        <v>9538.2560000000012</v>
      </c>
      <c r="G25" s="117">
        <f>SUM(G3:G24)</f>
        <v>36.7351387474909</v>
      </c>
      <c r="H25" s="117">
        <f>SUM(H3:H24)</f>
        <v>47.66889671578884</v>
      </c>
      <c r="I25" s="118"/>
    </row>
    <row r="29" spans="1:9" ht="76.5">
      <c r="C29" s="95" t="s">
        <v>2</v>
      </c>
      <c r="D29" s="95" t="s">
        <v>4</v>
      </c>
      <c r="H29" s="95" t="s">
        <v>2</v>
      </c>
      <c r="I29" s="95" t="s">
        <v>6</v>
      </c>
    </row>
    <row r="30" spans="1:9">
      <c r="C30" s="98" t="s">
        <v>11</v>
      </c>
      <c r="D30" s="99">
        <v>1448.6</v>
      </c>
      <c r="H30" s="98" t="s">
        <v>10</v>
      </c>
      <c r="I30" s="99">
        <v>5119.1620000000003</v>
      </c>
    </row>
    <row r="31" spans="1:9">
      <c r="C31" s="98" t="s">
        <v>10</v>
      </c>
      <c r="D31" s="99">
        <v>1040.8499999999999</v>
      </c>
      <c r="H31" s="98" t="s">
        <v>11</v>
      </c>
      <c r="I31" s="99">
        <v>2732.4140000000002</v>
      </c>
    </row>
    <row r="32" spans="1:9">
      <c r="C32" s="98" t="s">
        <v>12</v>
      </c>
      <c r="D32" s="99">
        <v>560.20000000000005</v>
      </c>
      <c r="H32" s="102" t="s">
        <v>13</v>
      </c>
      <c r="I32" s="103">
        <v>1140</v>
      </c>
    </row>
    <row r="33" spans="3:9">
      <c r="C33" s="102" t="s">
        <v>13</v>
      </c>
      <c r="D33" s="103">
        <v>190</v>
      </c>
      <c r="H33" s="98" t="s">
        <v>12</v>
      </c>
      <c r="I33" s="99">
        <v>461.92</v>
      </c>
    </row>
    <row r="34" spans="3:9">
      <c r="C34" s="102" t="s">
        <v>15</v>
      </c>
      <c r="D34" s="103">
        <v>112.6</v>
      </c>
      <c r="H34" s="102" t="s">
        <v>15</v>
      </c>
      <c r="I34" s="103">
        <v>84.76</v>
      </c>
    </row>
  </sheetData>
  <sortState xmlns:xlrd2="http://schemas.microsoft.com/office/spreadsheetml/2017/richdata2" ref="H30:I34">
    <sortCondition descending="1" ref="I30:I34"/>
  </sortState>
  <mergeCells count="2">
    <mergeCell ref="A25:C25"/>
    <mergeCell ref="A1:I1"/>
  </mergeCells>
  <dataValidations count="1">
    <dataValidation type="list" allowBlank="1" showInputMessage="1" showErrorMessage="1" sqref="I3:I24" xr:uid="{756C523B-B189-4B00-AEC3-DAD796806B87}">
      <formula1>"X"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9"/>
  <sheetViews>
    <sheetView zoomScale="70" zoomScaleNormal="70" workbookViewId="0">
      <selection activeCell="J16" sqref="J16"/>
    </sheetView>
  </sheetViews>
  <sheetFormatPr defaultColWidth="11.42578125" defaultRowHeight="14.45"/>
  <cols>
    <col min="1" max="1" width="6.42578125" style="36" customWidth="1"/>
    <col min="2" max="2" width="25" style="36" customWidth="1"/>
    <col min="3" max="8" width="11.42578125" style="36" customWidth="1"/>
    <col min="9" max="16384" width="11.42578125" style="36"/>
  </cols>
  <sheetData>
    <row r="2" spans="2:9" ht="15" customHeight="1">
      <c r="B2" s="1" t="s">
        <v>168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169</v>
      </c>
      <c r="I2" s="45"/>
    </row>
    <row r="3" spans="2:9">
      <c r="B3" s="44" t="s">
        <v>133</v>
      </c>
      <c r="C3" s="69">
        <v>2513.885663584625</v>
      </c>
      <c r="D3" s="21">
        <v>3176.7040493910599</v>
      </c>
      <c r="E3" s="21">
        <v>2485.1055400066239</v>
      </c>
      <c r="F3" s="21">
        <v>3439.2469583376751</v>
      </c>
      <c r="G3" s="21">
        <v>3958.0341255050148</v>
      </c>
      <c r="H3" s="21">
        <f>AVERAGE(C3:G3)</f>
        <v>3114.5952673649999</v>
      </c>
      <c r="I3" s="45"/>
    </row>
    <row r="4" spans="2:9">
      <c r="B4" s="44" t="s">
        <v>136</v>
      </c>
      <c r="C4" s="69">
        <v>1774.5319148936171</v>
      </c>
      <c r="D4" s="21">
        <v>1611.1273584905659</v>
      </c>
      <c r="E4" s="21">
        <v>1283.223080203479</v>
      </c>
      <c r="F4" s="21">
        <v>2380.5283128458582</v>
      </c>
      <c r="G4" s="21">
        <v>3125.6096291096278</v>
      </c>
      <c r="H4" s="21">
        <f>AVERAGE(C4:G4)</f>
        <v>2035.0040591086295</v>
      </c>
      <c r="I4" s="45"/>
    </row>
    <row r="5" spans="2:9">
      <c r="B5" s="44" t="s">
        <v>140</v>
      </c>
      <c r="C5" s="69">
        <v>5280.1848094199113</v>
      </c>
      <c r="D5" s="21">
        <v>5630.3096382109024</v>
      </c>
      <c r="E5" s="21">
        <v>6011.0613359865483</v>
      </c>
      <c r="F5" s="21">
        <v>8574.5386460554364</v>
      </c>
      <c r="G5" s="21">
        <v>8664.4093163780653</v>
      </c>
      <c r="H5" s="21">
        <f>AVERAGE(C5:G5)</f>
        <v>6832.1007492101726</v>
      </c>
      <c r="I5" s="45"/>
    </row>
    <row r="6" spans="2:9">
      <c r="B6" s="63" t="s">
        <v>143</v>
      </c>
      <c r="C6" s="69">
        <v>6940</v>
      </c>
      <c r="D6" s="21">
        <v>6996</v>
      </c>
      <c r="E6" s="21">
        <v>8628</v>
      </c>
      <c r="F6" s="21">
        <v>12300</v>
      </c>
      <c r="G6" s="21">
        <v>29218</v>
      </c>
      <c r="H6" s="21">
        <f>AVERAGE(C6:G6)</f>
        <v>12816.4</v>
      </c>
      <c r="I6" s="45"/>
    </row>
    <row r="7" spans="2:9">
      <c r="B7" s="44" t="s">
        <v>150</v>
      </c>
      <c r="C7" s="69">
        <v>1178.624245812802</v>
      </c>
      <c r="D7" s="21">
        <v>1319.4836349924581</v>
      </c>
      <c r="E7" s="21">
        <v>1533.2104889645871</v>
      </c>
      <c r="F7" s="21">
        <v>1871.1416420118351</v>
      </c>
      <c r="G7" s="21">
        <v>1866.166666666667</v>
      </c>
      <c r="H7" s="21">
        <f t="shared" ref="H7" si="0">AVERAGE(C7:G7)</f>
        <v>1553.7253356896697</v>
      </c>
      <c r="I7" s="45"/>
    </row>
    <row r="8" spans="2:9">
      <c r="B8" s="8" t="s">
        <v>171</v>
      </c>
      <c r="C8" s="69">
        <v>5174</v>
      </c>
      <c r="D8" s="21">
        <v>5481</v>
      </c>
      <c r="E8" s="21">
        <v>7564</v>
      </c>
      <c r="F8" s="21">
        <v>8609</v>
      </c>
      <c r="G8" s="21">
        <v>9687</v>
      </c>
      <c r="H8" s="21">
        <f>AVERAGE(C8:G8)</f>
        <v>7303</v>
      </c>
      <c r="I8" s="45"/>
    </row>
    <row r="9" spans="2:9">
      <c r="B9" s="8" t="s">
        <v>172</v>
      </c>
      <c r="C9" s="69">
        <v>4384</v>
      </c>
      <c r="D9" s="21">
        <v>4667</v>
      </c>
      <c r="E9" s="21">
        <v>6470</v>
      </c>
      <c r="F9" s="21">
        <v>8027</v>
      </c>
      <c r="G9" s="21">
        <v>7835</v>
      </c>
      <c r="H9" s="21">
        <f>AVERAGE(C9:G9)</f>
        <v>6276.6</v>
      </c>
      <c r="I9" s="45"/>
    </row>
    <row r="10" spans="2:9">
      <c r="B10" s="44" t="s">
        <v>173</v>
      </c>
      <c r="C10" s="69">
        <v>1042.9207225884311</v>
      </c>
      <c r="D10" s="21">
        <v>1180.5772631008001</v>
      </c>
      <c r="E10" s="21">
        <v>1173.1393428389731</v>
      </c>
      <c r="F10" s="21">
        <v>1490.9716106378</v>
      </c>
      <c r="G10" s="21">
        <v>1954.2521301134459</v>
      </c>
      <c r="H10" s="21">
        <f>AVERAGE(C10:G10)</f>
        <v>1368.3722138558901</v>
      </c>
      <c r="I10" s="45"/>
    </row>
    <row r="11" spans="2:9">
      <c r="B11" s="23"/>
      <c r="C11" s="47"/>
      <c r="D11" s="47"/>
      <c r="E11" s="47"/>
      <c r="F11" s="47"/>
      <c r="G11" s="47"/>
      <c r="H11" s="47"/>
      <c r="I11" s="45"/>
    </row>
    <row r="12" spans="2:9" ht="15" thickBot="1">
      <c r="B12" s="46"/>
      <c r="C12" s="46"/>
      <c r="D12" s="47"/>
      <c r="E12" s="47"/>
      <c r="F12" s="47"/>
      <c r="G12" s="47"/>
      <c r="H12" s="46"/>
      <c r="I12" s="45"/>
    </row>
    <row r="13" spans="2:9">
      <c r="B13" s="9" t="s">
        <v>178</v>
      </c>
      <c r="C13" s="46"/>
      <c r="D13" s="47"/>
      <c r="E13" s="47"/>
      <c r="F13" s="47"/>
      <c r="G13" s="47"/>
      <c r="H13" s="46"/>
      <c r="I13" s="45"/>
    </row>
    <row r="14" spans="2:9">
      <c r="B14" s="4" t="s">
        <v>179</v>
      </c>
      <c r="C14" s="46"/>
      <c r="D14" s="47"/>
      <c r="E14" s="47"/>
      <c r="F14" s="47"/>
      <c r="G14" s="47"/>
      <c r="H14" s="46"/>
      <c r="I14" s="45"/>
    </row>
    <row r="15" spans="2:9">
      <c r="B15" s="43" t="s">
        <v>174</v>
      </c>
      <c r="C15" s="46"/>
      <c r="D15" s="47"/>
      <c r="E15" s="47"/>
      <c r="F15" s="47"/>
      <c r="G15" s="47"/>
      <c r="H15" s="46"/>
      <c r="I15" s="45"/>
    </row>
    <row r="16" spans="2:9" ht="36.6" customHeight="1" thickBot="1">
      <c r="B16" s="48" t="s">
        <v>180</v>
      </c>
      <c r="C16" s="46"/>
      <c r="D16" s="47"/>
      <c r="E16" s="47"/>
      <c r="F16" s="47"/>
      <c r="G16" s="47"/>
      <c r="H16" s="46"/>
      <c r="I16" s="45"/>
    </row>
    <row r="17" spans="2:9">
      <c r="B17" s="46"/>
      <c r="C17" s="46"/>
      <c r="D17" s="47"/>
      <c r="E17" s="47"/>
      <c r="F17" s="47"/>
      <c r="G17" s="47"/>
      <c r="H17" s="46"/>
      <c r="I17" s="45"/>
    </row>
    <row r="18" spans="2:9">
      <c r="B18" s="46"/>
      <c r="C18" s="46"/>
      <c r="D18" s="47"/>
      <c r="E18" s="47"/>
      <c r="F18" s="47"/>
      <c r="G18" s="47"/>
      <c r="H18" s="46"/>
      <c r="I18" s="45"/>
    </row>
    <row r="19" spans="2:9">
      <c r="B19" s="1" t="s">
        <v>168</v>
      </c>
      <c r="C19" s="1">
        <v>2020</v>
      </c>
      <c r="D19" s="1">
        <v>2021</v>
      </c>
      <c r="E19" s="1">
        <v>2022</v>
      </c>
      <c r="F19" s="1">
        <v>2023</v>
      </c>
      <c r="G19" s="37"/>
      <c r="H19" s="37"/>
    </row>
    <row r="20" spans="2:9" ht="15" customHeight="1">
      <c r="B20" s="44" t="s">
        <v>133</v>
      </c>
      <c r="C20" s="10">
        <f t="shared" ref="C20:F27" si="1">D3/C3*100-100</f>
        <v>26.366290058765145</v>
      </c>
      <c r="D20" s="10">
        <f t="shared" si="1"/>
        <v>-21.770945565955628</v>
      </c>
      <c r="E20" s="10">
        <f t="shared" si="1"/>
        <v>38.394402288786011</v>
      </c>
      <c r="F20" s="10">
        <f t="shared" si="1"/>
        <v>15.084324372510011</v>
      </c>
      <c r="G20" s="14">
        <f t="array" ref="G20">+AVERAGE(ABS(C20:F20))</f>
        <v>25.403990571504199</v>
      </c>
      <c r="H20" s="37"/>
    </row>
    <row r="21" spans="2:9">
      <c r="B21" s="44" t="s">
        <v>136</v>
      </c>
      <c r="C21" s="10">
        <f t="shared" si="1"/>
        <v>-9.2083188265930573</v>
      </c>
      <c r="D21" s="10">
        <f t="shared" si="1"/>
        <v>-20.352474095796751</v>
      </c>
      <c r="E21" s="10">
        <f t="shared" si="1"/>
        <v>85.51165027895081</v>
      </c>
      <c r="F21" s="10">
        <f t="shared" si="1"/>
        <v>31.298989902499613</v>
      </c>
      <c r="G21" s="14">
        <f t="array" ref="G21">+AVERAGE(ABS(C21:F21))</f>
        <v>36.592858275960054</v>
      </c>
      <c r="H21" s="37"/>
    </row>
    <row r="22" spans="2:9">
      <c r="B22" s="44" t="s">
        <v>140</v>
      </c>
      <c r="C22" s="10">
        <f t="shared" si="1"/>
        <v>6.6309199664065659</v>
      </c>
      <c r="D22" s="10">
        <f t="shared" si="1"/>
        <v>6.7625356728450612</v>
      </c>
      <c r="E22" s="10">
        <f t="shared" si="1"/>
        <v>42.646001542557286</v>
      </c>
      <c r="F22" s="10">
        <f t="shared" si="1"/>
        <v>1.048110855083408</v>
      </c>
      <c r="G22" s="22">
        <f t="array" ref="G22">+AVERAGE(ABS(C22:F22))</f>
        <v>14.27189200922308</v>
      </c>
      <c r="H22" s="37"/>
    </row>
    <row r="23" spans="2:9">
      <c r="B23" s="63" t="s">
        <v>143</v>
      </c>
      <c r="C23" s="10">
        <f t="shared" si="1"/>
        <v>0.80691642651295581</v>
      </c>
      <c r="D23" s="10">
        <f t="shared" si="1"/>
        <v>23.327615780445981</v>
      </c>
      <c r="E23" s="10">
        <f t="shared" si="1"/>
        <v>42.559109874826135</v>
      </c>
      <c r="F23" s="10">
        <f t="shared" si="1"/>
        <v>137.54471544715449</v>
      </c>
      <c r="G23" s="14">
        <f t="array" ref="G23">+AVERAGE(ABS(C23:F23))</f>
        <v>51.05958938223489</v>
      </c>
      <c r="H23" s="37"/>
    </row>
    <row r="24" spans="2:9">
      <c r="B24" s="44" t="s">
        <v>150</v>
      </c>
      <c r="C24" s="10">
        <f t="shared" si="1"/>
        <v>11.951170161319453</v>
      </c>
      <c r="D24" s="10">
        <f t="shared" si="1"/>
        <v>16.197764663701236</v>
      </c>
      <c r="E24" s="10">
        <f t="shared" si="1"/>
        <v>22.04075405689801</v>
      </c>
      <c r="F24" s="10">
        <f t="shared" si="1"/>
        <v>-0.26587914209524399</v>
      </c>
      <c r="G24" s="22">
        <f t="array" ref="G24">+AVERAGE(ABS(C24:F24))</f>
        <v>12.613892006003486</v>
      </c>
      <c r="H24" s="37"/>
    </row>
    <row r="25" spans="2:9">
      <c r="B25" s="8" t="s">
        <v>171</v>
      </c>
      <c r="C25" s="10">
        <f t="shared" si="1"/>
        <v>5.9335137224584571</v>
      </c>
      <c r="D25" s="10">
        <f t="shared" si="1"/>
        <v>38.004013866082829</v>
      </c>
      <c r="E25" s="10">
        <f t="shared" si="1"/>
        <v>13.815441565309357</v>
      </c>
      <c r="F25" s="10">
        <f t="shared" si="1"/>
        <v>12.521779533046811</v>
      </c>
      <c r="G25" s="22">
        <f t="array" ref="G25">+AVERAGE(ABS(C25:F25))</f>
        <v>17.568687171724363</v>
      </c>
      <c r="H25" s="37"/>
    </row>
    <row r="26" spans="2:9">
      <c r="B26" s="8" t="s">
        <v>172</v>
      </c>
      <c r="C26" s="10">
        <f t="shared" si="1"/>
        <v>6.4552919708029179</v>
      </c>
      <c r="D26" s="10">
        <f t="shared" si="1"/>
        <v>38.632954788943636</v>
      </c>
      <c r="E26" s="10">
        <f t="shared" si="1"/>
        <v>24.064914992272037</v>
      </c>
      <c r="F26" s="10">
        <f t="shared" si="1"/>
        <v>-2.3919272455462703</v>
      </c>
      <c r="G26" s="70">
        <f t="array" ref="G26">+AVERAGE(ABS(C26:F26))</f>
        <v>17.886272249391215</v>
      </c>
      <c r="H26" s="37"/>
    </row>
    <row r="27" spans="2:9">
      <c r="B27" s="44" t="s">
        <v>173</v>
      </c>
      <c r="C27" s="10">
        <f t="shared" si="1"/>
        <v>13.199137530867972</v>
      </c>
      <c r="D27" s="10">
        <f t="shared" si="1"/>
        <v>-0.63002401403964825</v>
      </c>
      <c r="E27" s="10">
        <f t="shared" si="1"/>
        <v>27.092456641141993</v>
      </c>
      <c r="F27" s="10">
        <f t="shared" si="1"/>
        <v>31.072390390952251</v>
      </c>
      <c r="G27" s="70">
        <f t="array" ref="G27">+AVERAGE(ABS(C27:F27))</f>
        <v>17.998502144250466</v>
      </c>
      <c r="H27" s="37"/>
    </row>
    <row r="28" spans="2:9">
      <c r="B28" s="37"/>
      <c r="C28" s="37"/>
      <c r="D28" s="37"/>
      <c r="E28" s="37"/>
      <c r="F28" s="37"/>
      <c r="G28" s="37"/>
      <c r="H28" s="37"/>
    </row>
    <row r="29" spans="2:9">
      <c r="B29" s="93"/>
      <c r="C29" s="93"/>
      <c r="D29" s="93"/>
      <c r="E29" s="93"/>
      <c r="F29" s="93"/>
      <c r="G29" s="93"/>
      <c r="H29" s="93"/>
    </row>
    <row r="30" spans="2:9">
      <c r="B30" s="93"/>
      <c r="C30" s="93"/>
      <c r="D30" s="93"/>
      <c r="E30" s="93"/>
      <c r="F30" s="93"/>
      <c r="G30" s="93"/>
      <c r="H30" s="93"/>
    </row>
    <row r="31" spans="2:9">
      <c r="B31" s="93"/>
      <c r="C31" s="93"/>
      <c r="D31" s="93"/>
      <c r="E31" s="93"/>
      <c r="F31" s="93"/>
      <c r="G31" s="93"/>
      <c r="H31" s="93"/>
    </row>
    <row r="32" spans="2:9">
      <c r="B32" s="93"/>
      <c r="C32" s="93"/>
      <c r="D32" s="93"/>
      <c r="E32" s="93"/>
      <c r="F32" s="93"/>
      <c r="G32" s="93"/>
      <c r="H32" s="93"/>
    </row>
    <row r="33" spans="2:8">
      <c r="B33" s="93"/>
      <c r="C33" s="93"/>
      <c r="D33" s="93"/>
      <c r="E33" s="93"/>
      <c r="F33" s="93"/>
      <c r="G33" s="93"/>
      <c r="H33" s="93"/>
    </row>
    <row r="34" spans="2:8">
      <c r="B34" s="93"/>
      <c r="C34" s="93"/>
      <c r="D34" s="93"/>
      <c r="E34" s="93"/>
      <c r="F34" s="93"/>
      <c r="G34" s="93"/>
      <c r="H34" s="93"/>
    </row>
    <row r="35" spans="2:8">
      <c r="B35" s="93"/>
      <c r="C35" s="93"/>
      <c r="D35" s="93"/>
      <c r="E35" s="93"/>
      <c r="F35" s="93"/>
      <c r="G35" s="93"/>
      <c r="H35" s="93"/>
    </row>
    <row r="36" spans="2:8">
      <c r="B36" s="93"/>
      <c r="C36" s="93"/>
      <c r="D36" s="93"/>
      <c r="E36" s="93"/>
      <c r="F36" s="93"/>
      <c r="G36" s="93"/>
      <c r="H36" s="93"/>
    </row>
    <row r="37" spans="2:8">
      <c r="B37" s="93"/>
      <c r="C37" s="93"/>
      <c r="D37" s="93"/>
      <c r="E37" s="93"/>
      <c r="F37" s="93"/>
      <c r="G37" s="93"/>
      <c r="H37" s="93"/>
    </row>
    <row r="38" spans="2:8">
      <c r="B38" s="93"/>
      <c r="C38" s="93"/>
      <c r="D38" s="93"/>
      <c r="E38" s="93"/>
      <c r="F38" s="93"/>
      <c r="G38" s="93"/>
      <c r="H38" s="93"/>
    </row>
    <row r="39" spans="2:8">
      <c r="B39" s="93"/>
      <c r="C39" s="93"/>
      <c r="D39" s="93"/>
      <c r="E39" s="93"/>
      <c r="F39" s="93"/>
      <c r="G39" s="93"/>
      <c r="H39" s="93"/>
    </row>
  </sheetData>
  <mergeCells count="1">
    <mergeCell ref="B29:H3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4AA2B-27FE-44EC-BB56-EBE5C4B38B8D}">
  <dimension ref="A1:H4"/>
  <sheetViews>
    <sheetView workbookViewId="0">
      <selection activeCell="J3" sqref="J3"/>
    </sheetView>
  </sheetViews>
  <sheetFormatPr defaultRowHeight="15"/>
  <sheetData>
    <row r="1" spans="1:8">
      <c r="A1" s="126" t="s">
        <v>17</v>
      </c>
      <c r="B1" s="127"/>
      <c r="C1" s="127"/>
      <c r="D1" s="127"/>
      <c r="E1" s="127"/>
      <c r="F1" s="127"/>
      <c r="G1" s="127"/>
    </row>
    <row r="2" spans="1:8" ht="76.5">
      <c r="A2" s="120" t="s">
        <v>18</v>
      </c>
      <c r="B2" s="121" t="s">
        <v>2</v>
      </c>
      <c r="C2" s="121" t="s">
        <v>19</v>
      </c>
      <c r="D2" s="122" t="s">
        <v>20</v>
      </c>
      <c r="E2" s="122" t="s">
        <v>21</v>
      </c>
      <c r="F2" s="121" t="s">
        <v>22</v>
      </c>
      <c r="G2" s="121" t="s">
        <v>23</v>
      </c>
      <c r="H2" s="96" t="s">
        <v>9</v>
      </c>
    </row>
    <row r="3" spans="1:8" ht="85.5">
      <c r="A3" s="123">
        <v>1</v>
      </c>
      <c r="B3" s="123" t="s">
        <v>24</v>
      </c>
      <c r="C3" s="123" t="s">
        <v>25</v>
      </c>
      <c r="D3" s="124">
        <v>94240</v>
      </c>
      <c r="E3" s="124">
        <v>1107</v>
      </c>
      <c r="F3" s="125" t="s">
        <v>26</v>
      </c>
      <c r="G3" s="125" t="s">
        <v>27</v>
      </c>
      <c r="H3" s="125"/>
    </row>
    <row r="4" spans="1:8" ht="75">
      <c r="A4" s="123">
        <v>2</v>
      </c>
      <c r="B4" s="123" t="s">
        <v>28</v>
      </c>
      <c r="C4" s="123" t="s">
        <v>29</v>
      </c>
      <c r="D4" s="124">
        <v>4835</v>
      </c>
      <c r="E4" s="124">
        <v>317</v>
      </c>
      <c r="F4" s="125" t="s">
        <v>26</v>
      </c>
      <c r="G4" s="125" t="s">
        <v>30</v>
      </c>
      <c r="H4" s="125"/>
    </row>
  </sheetData>
  <mergeCells count="1">
    <mergeCell ref="A1:G1"/>
  </mergeCells>
  <dataValidations count="1">
    <dataValidation type="list" allowBlank="1" showInputMessage="1" showErrorMessage="1" sqref="H3:H4" xr:uid="{B0F00663-A796-4E93-A9F4-CEEC152FB800}">
      <formula1>"X"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3"/>
  <sheetViews>
    <sheetView zoomScale="70" zoomScaleNormal="70" workbookViewId="0">
      <selection activeCell="B3" sqref="B3"/>
    </sheetView>
  </sheetViews>
  <sheetFormatPr defaultColWidth="11.42578125" defaultRowHeight="14.45"/>
  <cols>
    <col min="2" max="2" width="28.42578125" style="2" customWidth="1"/>
    <col min="3" max="3" width="18.42578125" style="2" customWidth="1"/>
    <col min="4" max="4" width="11" style="36"/>
    <col min="5" max="5" width="26.42578125" style="2" customWidth="1"/>
  </cols>
  <sheetData>
    <row r="2" spans="2:5" ht="34.5">
      <c r="B2" s="53" t="s">
        <v>31</v>
      </c>
      <c r="C2" s="53" t="s">
        <v>32</v>
      </c>
      <c r="D2" s="53" t="s">
        <v>33</v>
      </c>
      <c r="E2" s="53" t="s">
        <v>34</v>
      </c>
    </row>
    <row r="3" spans="2:5" ht="23.1">
      <c r="B3" s="15" t="s">
        <v>35</v>
      </c>
      <c r="C3" s="55" t="s">
        <v>13</v>
      </c>
      <c r="D3" s="55">
        <v>14</v>
      </c>
      <c r="E3" s="15" t="s">
        <v>36</v>
      </c>
    </row>
    <row r="4" spans="2:5" ht="22.5" customHeight="1">
      <c r="B4" s="74" t="s">
        <v>37</v>
      </c>
      <c r="C4" s="55" t="s">
        <v>11</v>
      </c>
      <c r="D4" s="55">
        <v>30</v>
      </c>
      <c r="E4" s="15" t="s">
        <v>36</v>
      </c>
    </row>
    <row r="5" spans="2:5" ht="22.5" customHeight="1">
      <c r="B5" s="74"/>
      <c r="C5" s="55" t="s">
        <v>10</v>
      </c>
      <c r="D5" s="55">
        <v>30</v>
      </c>
      <c r="E5" s="15" t="s">
        <v>36</v>
      </c>
    </row>
    <row r="6" spans="2:5" ht="34.5">
      <c r="B6" s="15" t="s">
        <v>38</v>
      </c>
      <c r="C6" s="55" t="s">
        <v>12</v>
      </c>
      <c r="D6" s="55">
        <v>35</v>
      </c>
      <c r="E6" s="15" t="s">
        <v>36</v>
      </c>
    </row>
    <row r="7" spans="2:5" ht="34.5">
      <c r="B7" s="15" t="s">
        <v>39</v>
      </c>
      <c r="C7" s="55" t="s">
        <v>15</v>
      </c>
      <c r="D7" s="55">
        <v>400</v>
      </c>
      <c r="E7" s="15" t="s">
        <v>40</v>
      </c>
    </row>
    <row r="8" spans="2:5" ht="34.5">
      <c r="B8" s="15" t="s">
        <v>41</v>
      </c>
      <c r="C8" s="55" t="s">
        <v>10</v>
      </c>
      <c r="D8" s="55">
        <v>33</v>
      </c>
      <c r="E8" s="15" t="s">
        <v>42</v>
      </c>
    </row>
    <row r="9" spans="2:5" ht="23.1" customHeight="1">
      <c r="B9" s="74" t="s">
        <v>43</v>
      </c>
      <c r="C9" s="55" t="s">
        <v>44</v>
      </c>
      <c r="D9" s="55">
        <v>8</v>
      </c>
      <c r="E9" s="15" t="s">
        <v>45</v>
      </c>
    </row>
    <row r="10" spans="2:5" ht="23.1">
      <c r="B10" s="74"/>
      <c r="C10" s="55" t="s">
        <v>46</v>
      </c>
      <c r="D10" s="55">
        <v>8</v>
      </c>
      <c r="E10" s="15" t="s">
        <v>45</v>
      </c>
    </row>
    <row r="11" spans="2:5" ht="23.1">
      <c r="B11" s="74" t="s">
        <v>47</v>
      </c>
      <c r="C11" s="55" t="s">
        <v>48</v>
      </c>
      <c r="D11" s="55">
        <v>10</v>
      </c>
      <c r="E11" s="15" t="s">
        <v>45</v>
      </c>
    </row>
    <row r="12" spans="2:5" ht="23.1">
      <c r="B12" s="74"/>
      <c r="C12" s="15" t="s">
        <v>49</v>
      </c>
      <c r="D12" s="55">
        <v>10</v>
      </c>
      <c r="E12" s="15" t="s">
        <v>45</v>
      </c>
    </row>
    <row r="13" spans="2:5">
      <c r="D13" s="36">
        <v>578</v>
      </c>
    </row>
  </sheetData>
  <mergeCells count="3">
    <mergeCell ref="B9:B10"/>
    <mergeCell ref="B11:B12"/>
    <mergeCell ref="B4:B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L13"/>
  <sheetViews>
    <sheetView topLeftCell="B2" zoomScale="70" zoomScaleNormal="70" workbookViewId="0">
      <selection activeCell="I5" sqref="I5"/>
    </sheetView>
  </sheetViews>
  <sheetFormatPr defaultColWidth="11" defaultRowHeight="14.45"/>
  <cols>
    <col min="1" max="2" width="11" style="36"/>
    <col min="3" max="3" width="24" style="2" customWidth="1"/>
    <col min="4" max="4" width="11" style="36"/>
    <col min="5" max="5" width="11" style="2"/>
    <col min="6" max="6" width="11" style="36"/>
    <col min="7" max="7" width="16.42578125" style="36" customWidth="1"/>
    <col min="8" max="8" width="11" style="36"/>
    <col min="9" max="9" width="18.28515625" style="2" customWidth="1"/>
    <col min="10" max="16384" width="11" style="36"/>
  </cols>
  <sheetData>
    <row r="2" spans="3:12" ht="24" customHeight="1">
      <c r="C2" s="75" t="s">
        <v>31</v>
      </c>
      <c r="D2" s="75" t="s">
        <v>50</v>
      </c>
      <c r="E2" s="75" t="s">
        <v>51</v>
      </c>
      <c r="F2" s="53" t="s">
        <v>52</v>
      </c>
      <c r="G2" s="75" t="s">
        <v>53</v>
      </c>
      <c r="H2" s="75" t="s">
        <v>54</v>
      </c>
      <c r="I2" s="53" t="s">
        <v>55</v>
      </c>
    </row>
    <row r="3" spans="3:12" ht="15" customHeight="1">
      <c r="C3" s="75"/>
      <c r="D3" s="75"/>
      <c r="E3" s="75"/>
      <c r="F3" s="53" t="s">
        <v>56</v>
      </c>
      <c r="G3" s="75"/>
      <c r="H3" s="75"/>
      <c r="I3" s="53" t="s">
        <v>56</v>
      </c>
    </row>
    <row r="4" spans="3:12" ht="29.1">
      <c r="C4" s="15" t="s">
        <v>35</v>
      </c>
      <c r="D4" s="55" t="s">
        <v>13</v>
      </c>
      <c r="E4" s="72" t="s">
        <v>57</v>
      </c>
      <c r="F4" s="11" t="s">
        <v>58</v>
      </c>
      <c r="G4" s="73" t="s">
        <v>59</v>
      </c>
      <c r="H4" s="73" t="s">
        <v>60</v>
      </c>
      <c r="I4" s="57" t="s">
        <v>61</v>
      </c>
      <c r="J4" s="36">
        <v>10</v>
      </c>
      <c r="K4" s="36" t="s">
        <v>62</v>
      </c>
    </row>
    <row r="5" spans="3:12" ht="24.95" customHeight="1">
      <c r="C5" s="74" t="s">
        <v>37</v>
      </c>
      <c r="D5" s="55" t="s">
        <v>11</v>
      </c>
      <c r="E5" s="72" t="s">
        <v>63</v>
      </c>
      <c r="F5" s="11" t="s">
        <v>58</v>
      </c>
      <c r="G5" s="73" t="s">
        <v>59</v>
      </c>
      <c r="H5" s="73" t="s">
        <v>64</v>
      </c>
      <c r="I5" s="11" t="s">
        <v>65</v>
      </c>
      <c r="J5" s="36">
        <f>10*3</f>
        <v>30</v>
      </c>
      <c r="K5" s="2" t="s">
        <v>66</v>
      </c>
    </row>
    <row r="6" spans="3:12" ht="24.95">
      <c r="C6" s="74"/>
      <c r="D6" s="55" t="s">
        <v>10</v>
      </c>
      <c r="E6" s="72" t="s">
        <v>67</v>
      </c>
      <c r="F6" s="11" t="s">
        <v>58</v>
      </c>
      <c r="G6" s="73" t="s">
        <v>59</v>
      </c>
      <c r="H6" s="73" t="s">
        <v>64</v>
      </c>
      <c r="I6" s="11" t="s">
        <v>65</v>
      </c>
      <c r="L6" s="36">
        <f>100/10</f>
        <v>10</v>
      </c>
    </row>
    <row r="7" spans="3:12" ht="34.5">
      <c r="C7" s="15" t="s">
        <v>38</v>
      </c>
      <c r="D7" s="55" t="s">
        <v>12</v>
      </c>
      <c r="E7" s="72" t="s">
        <v>68</v>
      </c>
      <c r="F7" s="11" t="s">
        <v>58</v>
      </c>
      <c r="G7" s="73" t="s">
        <v>59</v>
      </c>
      <c r="H7" s="73" t="s">
        <v>60</v>
      </c>
      <c r="I7" s="57" t="s">
        <v>69</v>
      </c>
      <c r="J7" s="36">
        <v>20</v>
      </c>
      <c r="K7" s="2" t="s">
        <v>70</v>
      </c>
    </row>
    <row r="8" spans="3:12" ht="24.95">
      <c r="C8" s="15" t="s">
        <v>39</v>
      </c>
      <c r="D8" s="55" t="s">
        <v>15</v>
      </c>
      <c r="E8" s="72" t="s">
        <v>68</v>
      </c>
      <c r="F8" s="11" t="s">
        <v>58</v>
      </c>
      <c r="G8" s="73" t="s">
        <v>59</v>
      </c>
      <c r="H8" s="73" t="s">
        <v>60</v>
      </c>
      <c r="I8" s="57" t="s">
        <v>71</v>
      </c>
      <c r="J8" s="36">
        <v>40</v>
      </c>
      <c r="K8" s="36" t="s">
        <v>72</v>
      </c>
    </row>
    <row r="9" spans="3:12" ht="45.95">
      <c r="C9" s="15" t="s">
        <v>41</v>
      </c>
      <c r="D9" s="55" t="s">
        <v>10</v>
      </c>
      <c r="E9" s="72" t="s">
        <v>73</v>
      </c>
      <c r="F9" s="11" t="s">
        <v>58</v>
      </c>
      <c r="G9" s="73" t="s">
        <v>59</v>
      </c>
      <c r="H9" s="73" t="s">
        <v>64</v>
      </c>
      <c r="I9" s="57" t="s">
        <v>69</v>
      </c>
    </row>
    <row r="10" spans="3:12" ht="24.95" customHeight="1">
      <c r="C10" s="74" t="s">
        <v>43</v>
      </c>
      <c r="D10" s="55" t="s">
        <v>44</v>
      </c>
      <c r="E10" s="72" t="s">
        <v>74</v>
      </c>
      <c r="F10" s="11" t="s">
        <v>58</v>
      </c>
      <c r="G10" s="73" t="s">
        <v>59</v>
      </c>
      <c r="H10" s="73" t="s">
        <v>60</v>
      </c>
      <c r="I10" s="11" t="s">
        <v>75</v>
      </c>
    </row>
    <row r="11" spans="3:12" ht="24.95">
      <c r="C11" s="74"/>
      <c r="D11" s="55" t="s">
        <v>46</v>
      </c>
      <c r="E11" s="72" t="s">
        <v>76</v>
      </c>
      <c r="F11" s="11" t="s">
        <v>58</v>
      </c>
      <c r="G11" s="73" t="s">
        <v>59</v>
      </c>
      <c r="H11" s="73" t="s">
        <v>60</v>
      </c>
      <c r="I11" s="11" t="s">
        <v>75</v>
      </c>
    </row>
    <row r="12" spans="3:12" ht="24.95" customHeight="1">
      <c r="C12" s="74" t="s">
        <v>47</v>
      </c>
      <c r="D12" s="55" t="s">
        <v>48</v>
      </c>
      <c r="E12" s="72" t="s">
        <v>77</v>
      </c>
      <c r="F12" s="11" t="s">
        <v>58</v>
      </c>
      <c r="G12" s="73" t="s">
        <v>59</v>
      </c>
      <c r="H12" s="73" t="s">
        <v>60</v>
      </c>
      <c r="I12" s="11" t="s">
        <v>75</v>
      </c>
    </row>
    <row r="13" spans="3:12" ht="24.95">
      <c r="C13" s="74"/>
      <c r="D13" s="15" t="s">
        <v>49</v>
      </c>
      <c r="E13" s="72" t="s">
        <v>78</v>
      </c>
      <c r="F13" s="11" t="s">
        <v>58</v>
      </c>
      <c r="G13" s="73" t="s">
        <v>59</v>
      </c>
      <c r="H13" s="73" t="s">
        <v>60</v>
      </c>
      <c r="I13" s="11" t="s">
        <v>75</v>
      </c>
    </row>
  </sheetData>
  <mergeCells count="8">
    <mergeCell ref="C10:C11"/>
    <mergeCell ref="C12:C13"/>
    <mergeCell ref="C5:C6"/>
    <mergeCell ref="H2:H3"/>
    <mergeCell ref="C2:C3"/>
    <mergeCell ref="D2:D3"/>
    <mergeCell ref="E2:E3"/>
    <mergeCell ref="G2:G3"/>
  </mergeCells>
  <dataValidations count="1">
    <dataValidation type="textLength" allowBlank="1" showInputMessage="1" showErrorMessage="1" sqref="E12:E13 E4:E10" xr:uid="{E8D1297D-49B8-45B5-B24C-1E54021553FF}">
      <formula1>0</formula1>
      <formula2>20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2"/>
  <sheetViews>
    <sheetView zoomScale="70" zoomScaleNormal="70" workbookViewId="0">
      <selection activeCell="D4" sqref="D4:D12"/>
    </sheetView>
  </sheetViews>
  <sheetFormatPr defaultColWidth="11.42578125" defaultRowHeight="14.45"/>
  <cols>
    <col min="1" max="1" width="5.5703125" style="36" customWidth="1"/>
    <col min="2" max="2" width="23" style="2" customWidth="1"/>
    <col min="3" max="3" width="18.42578125" style="2" customWidth="1"/>
    <col min="4" max="4" width="15.42578125" style="2" customWidth="1"/>
    <col min="5" max="5" width="16.42578125" style="2" customWidth="1"/>
    <col min="6" max="6" width="29.7109375" style="2" customWidth="1"/>
    <col min="7" max="16384" width="11.42578125" style="36"/>
  </cols>
  <sheetData>
    <row r="2" spans="2:6">
      <c r="C2" s="76" t="s">
        <v>79</v>
      </c>
      <c r="D2" s="76"/>
      <c r="E2" s="76"/>
    </row>
    <row r="3" spans="2:6" ht="34.5">
      <c r="B3" s="50" t="s">
        <v>80</v>
      </c>
      <c r="C3" s="50" t="s">
        <v>81</v>
      </c>
      <c r="D3" s="50" t="s">
        <v>82</v>
      </c>
      <c r="E3" s="50" t="s">
        <v>83</v>
      </c>
      <c r="F3" s="50" t="s">
        <v>84</v>
      </c>
    </row>
    <row r="4" spans="2:6" ht="23.1">
      <c r="B4" s="15" t="s">
        <v>47</v>
      </c>
      <c r="C4" s="55" t="s">
        <v>85</v>
      </c>
      <c r="D4" s="55" t="s">
        <v>13</v>
      </c>
      <c r="E4" s="55" t="s">
        <v>86</v>
      </c>
      <c r="F4" s="15" t="s">
        <v>87</v>
      </c>
    </row>
    <row r="5" spans="2:6" ht="24.75" customHeight="1">
      <c r="B5" s="74" t="s">
        <v>88</v>
      </c>
      <c r="C5" s="55" t="s">
        <v>85</v>
      </c>
      <c r="D5" s="55" t="s">
        <v>11</v>
      </c>
      <c r="E5" s="55" t="s">
        <v>89</v>
      </c>
      <c r="F5" s="15" t="s">
        <v>90</v>
      </c>
    </row>
    <row r="6" spans="2:6" ht="24.75" customHeight="1">
      <c r="B6" s="74"/>
      <c r="C6" s="55" t="s">
        <v>85</v>
      </c>
      <c r="D6" s="55" t="s">
        <v>12</v>
      </c>
      <c r="E6" s="55" t="s">
        <v>89</v>
      </c>
      <c r="F6" s="15" t="s">
        <v>90</v>
      </c>
    </row>
    <row r="7" spans="2:6">
      <c r="B7" s="15" t="s">
        <v>91</v>
      </c>
      <c r="C7" s="55" t="s">
        <v>92</v>
      </c>
      <c r="D7" s="55" t="s">
        <v>10</v>
      </c>
      <c r="E7" s="55" t="s">
        <v>93</v>
      </c>
      <c r="F7" s="15" t="s">
        <v>65</v>
      </c>
    </row>
    <row r="8" spans="2:6" ht="23.1">
      <c r="B8" s="15" t="s">
        <v>94</v>
      </c>
      <c r="C8" s="15" t="s">
        <v>92</v>
      </c>
      <c r="D8" s="55" t="s">
        <v>15</v>
      </c>
      <c r="E8" s="55" t="s">
        <v>95</v>
      </c>
      <c r="F8" s="15" t="s">
        <v>71</v>
      </c>
    </row>
    <row r="9" spans="2:6">
      <c r="B9" s="15" t="s">
        <v>96</v>
      </c>
      <c r="C9" s="15" t="s">
        <v>92</v>
      </c>
      <c r="D9" s="55" t="s">
        <v>97</v>
      </c>
      <c r="E9" s="55" t="s">
        <v>86</v>
      </c>
      <c r="F9" s="15" t="s">
        <v>87</v>
      </c>
    </row>
    <row r="10" spans="2:6">
      <c r="B10" s="15" t="s">
        <v>98</v>
      </c>
      <c r="C10" s="55" t="s">
        <v>92</v>
      </c>
      <c r="D10" s="55" t="s">
        <v>99</v>
      </c>
      <c r="E10" s="55" t="s">
        <v>86</v>
      </c>
      <c r="F10" s="15" t="s">
        <v>87</v>
      </c>
    </row>
    <row r="11" spans="2:6">
      <c r="B11" s="15" t="s">
        <v>100</v>
      </c>
      <c r="C11" s="55" t="s">
        <v>101</v>
      </c>
      <c r="D11" s="55" t="s">
        <v>46</v>
      </c>
      <c r="E11" s="55" t="s">
        <v>86</v>
      </c>
      <c r="F11" s="15" t="s">
        <v>87</v>
      </c>
    </row>
    <row r="12" spans="2:6">
      <c r="B12" s="15" t="s">
        <v>96</v>
      </c>
      <c r="C12" s="55" t="s">
        <v>92</v>
      </c>
      <c r="D12" s="55" t="s">
        <v>48</v>
      </c>
      <c r="E12" s="55" t="s">
        <v>86</v>
      </c>
      <c r="F12" s="15" t="s">
        <v>87</v>
      </c>
    </row>
  </sheetData>
  <mergeCells count="2">
    <mergeCell ref="C2:E2"/>
    <mergeCell ref="B5:B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3"/>
  <sheetViews>
    <sheetView topLeftCell="A4" zoomScale="70" zoomScaleNormal="70" workbookViewId="0">
      <selection activeCell="F14" sqref="F14"/>
    </sheetView>
  </sheetViews>
  <sheetFormatPr defaultColWidth="11.42578125" defaultRowHeight="14.45"/>
  <cols>
    <col min="1" max="1" width="6.140625" style="36" customWidth="1"/>
    <col min="2" max="2" width="17.5703125" style="2" customWidth="1"/>
    <col min="3" max="3" width="14.5703125" style="36" customWidth="1"/>
    <col min="4" max="4" width="15.140625" style="36" customWidth="1"/>
    <col min="5" max="5" width="15" style="36" customWidth="1"/>
    <col min="6" max="6" width="11.42578125" style="36"/>
    <col min="7" max="7" width="15.7109375" style="36" customWidth="1"/>
    <col min="8" max="16384" width="11.42578125" style="36"/>
  </cols>
  <sheetData>
    <row r="3" spans="2:7" ht="84" customHeight="1">
      <c r="B3" s="77" t="s">
        <v>102</v>
      </c>
      <c r="C3" s="77"/>
      <c r="D3" s="77"/>
      <c r="E3" s="77"/>
      <c r="F3" s="77"/>
      <c r="G3" s="77"/>
    </row>
    <row r="4" spans="2:7" ht="23.1">
      <c r="B4" s="24" t="s">
        <v>103</v>
      </c>
      <c r="C4" s="24" t="s">
        <v>104</v>
      </c>
      <c r="D4" s="24" t="s">
        <v>105</v>
      </c>
      <c r="E4" s="24" t="s">
        <v>106</v>
      </c>
      <c r="F4" s="24" t="s">
        <v>107</v>
      </c>
      <c r="G4" s="24" t="s">
        <v>108</v>
      </c>
    </row>
    <row r="5" spans="2:7" ht="34.5" customHeight="1">
      <c r="B5" s="15" t="s">
        <v>47</v>
      </c>
      <c r="C5" s="55" t="s">
        <v>13</v>
      </c>
      <c r="D5" s="35" t="s">
        <v>63</v>
      </c>
      <c r="E5" s="35" t="s">
        <v>109</v>
      </c>
      <c r="F5" s="35" t="s">
        <v>110</v>
      </c>
      <c r="G5" s="35" t="s">
        <v>111</v>
      </c>
    </row>
    <row r="6" spans="2:7" ht="29.1" customHeight="1">
      <c r="B6" s="74" t="s">
        <v>88</v>
      </c>
      <c r="C6" s="55" t="s">
        <v>11</v>
      </c>
      <c r="D6" s="35" t="s">
        <v>63</v>
      </c>
      <c r="E6" s="35" t="s">
        <v>109</v>
      </c>
      <c r="F6" s="35" t="s">
        <v>110</v>
      </c>
      <c r="G6" s="35" t="s">
        <v>111</v>
      </c>
    </row>
    <row r="7" spans="2:7" ht="29.1" customHeight="1">
      <c r="B7" s="74"/>
      <c r="C7" s="55" t="s">
        <v>12</v>
      </c>
      <c r="D7" s="35" t="s">
        <v>68</v>
      </c>
      <c r="E7" s="35" t="s">
        <v>109</v>
      </c>
      <c r="F7" s="35" t="s">
        <v>110</v>
      </c>
      <c r="G7" s="35" t="s">
        <v>111</v>
      </c>
    </row>
    <row r="8" spans="2:7" ht="23.1">
      <c r="B8" s="15" t="s">
        <v>91</v>
      </c>
      <c r="C8" s="55" t="s">
        <v>10</v>
      </c>
      <c r="D8" s="35" t="s">
        <v>63</v>
      </c>
      <c r="E8" s="35" t="s">
        <v>112</v>
      </c>
      <c r="F8" s="35" t="s">
        <v>110</v>
      </c>
      <c r="G8" s="35" t="s">
        <v>111</v>
      </c>
    </row>
    <row r="9" spans="2:7" ht="34.5">
      <c r="B9" s="15" t="s">
        <v>94</v>
      </c>
      <c r="C9" s="55" t="s">
        <v>15</v>
      </c>
      <c r="D9" s="35" t="s">
        <v>63</v>
      </c>
      <c r="E9" s="35" t="s">
        <v>113</v>
      </c>
      <c r="F9" s="35" t="s">
        <v>110</v>
      </c>
      <c r="G9" s="35" t="s">
        <v>111</v>
      </c>
    </row>
    <row r="10" spans="2:7" ht="23.1">
      <c r="B10" s="15" t="s">
        <v>96</v>
      </c>
      <c r="C10" s="55" t="s">
        <v>97</v>
      </c>
      <c r="D10" s="35" t="s">
        <v>114</v>
      </c>
      <c r="E10" s="35" t="s">
        <v>115</v>
      </c>
      <c r="F10" s="35" t="s">
        <v>110</v>
      </c>
      <c r="G10" s="35" t="s">
        <v>75</v>
      </c>
    </row>
    <row r="11" spans="2:7">
      <c r="B11" s="15" t="s">
        <v>98</v>
      </c>
      <c r="C11" s="55" t="s">
        <v>99</v>
      </c>
      <c r="D11" s="56" t="s">
        <v>116</v>
      </c>
      <c r="E11" s="35" t="s">
        <v>109</v>
      </c>
      <c r="F11" s="35" t="s">
        <v>110</v>
      </c>
      <c r="G11" s="35" t="s">
        <v>75</v>
      </c>
    </row>
    <row r="12" spans="2:7">
      <c r="B12" s="15" t="s">
        <v>100</v>
      </c>
      <c r="C12" s="55" t="s">
        <v>46</v>
      </c>
      <c r="D12" s="56" t="s">
        <v>117</v>
      </c>
      <c r="E12" s="35" t="s">
        <v>115</v>
      </c>
      <c r="F12" s="35" t="s">
        <v>110</v>
      </c>
      <c r="G12" s="35" t="s">
        <v>75</v>
      </c>
    </row>
    <row r="13" spans="2:7">
      <c r="B13" s="15" t="s">
        <v>96</v>
      </c>
      <c r="C13" s="55" t="s">
        <v>48</v>
      </c>
      <c r="D13" s="56" t="s">
        <v>118</v>
      </c>
      <c r="E13" s="35" t="s">
        <v>115</v>
      </c>
      <c r="F13" s="35" t="s">
        <v>110</v>
      </c>
      <c r="G13" s="35" t="s">
        <v>75</v>
      </c>
    </row>
  </sheetData>
  <mergeCells count="2">
    <mergeCell ref="B3:G3"/>
    <mergeCell ref="B6:B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R21"/>
  <sheetViews>
    <sheetView zoomScale="50" zoomScaleNormal="50" workbookViewId="0">
      <selection activeCell="B5" sqref="B5:L12"/>
    </sheetView>
  </sheetViews>
  <sheetFormatPr defaultColWidth="11.42578125" defaultRowHeight="11.45"/>
  <cols>
    <col min="1" max="1" width="5" style="37" customWidth="1"/>
    <col min="2" max="2" width="17.5703125" style="37" customWidth="1"/>
    <col min="3" max="3" width="25" style="37" customWidth="1"/>
    <col min="4" max="4" width="15.5703125" style="38" customWidth="1"/>
    <col min="5" max="5" width="14.140625" style="37" customWidth="1"/>
    <col min="6" max="6" width="8.5703125" style="37" customWidth="1"/>
    <col min="7" max="7" width="19.140625" style="37" customWidth="1"/>
    <col min="8" max="8" width="9.5703125" style="37" customWidth="1"/>
    <col min="9" max="9" width="12" style="37" bestFit="1" customWidth="1"/>
    <col min="10" max="12" width="10.42578125" style="37" customWidth="1"/>
    <col min="13" max="13" width="4.42578125" style="37" customWidth="1"/>
    <col min="14" max="15" width="11.42578125" style="37"/>
    <col min="16" max="16" width="25.7109375" style="37" customWidth="1"/>
    <col min="17" max="16384" width="11.42578125" style="37"/>
  </cols>
  <sheetData>
    <row r="2" spans="2:18" ht="12">
      <c r="C2" s="77" t="s">
        <v>119</v>
      </c>
      <c r="D2" s="77"/>
      <c r="E2" s="77"/>
      <c r="F2" s="77"/>
      <c r="G2" s="16"/>
    </row>
    <row r="3" spans="2:18" ht="28.5" customHeight="1">
      <c r="B3" s="79" t="s">
        <v>120</v>
      </c>
      <c r="C3" s="80" t="s">
        <v>121</v>
      </c>
      <c r="D3" s="80" t="s">
        <v>122</v>
      </c>
      <c r="E3" s="82" t="s">
        <v>123</v>
      </c>
      <c r="F3" s="83"/>
      <c r="G3" s="79" t="s">
        <v>124</v>
      </c>
      <c r="H3" s="79" t="s">
        <v>125</v>
      </c>
      <c r="I3" s="79" t="s">
        <v>126</v>
      </c>
      <c r="J3" s="84" t="s">
        <v>127</v>
      </c>
      <c r="K3" s="7"/>
      <c r="L3" s="7"/>
    </row>
    <row r="4" spans="2:18" ht="37.5" customHeight="1">
      <c r="B4" s="79"/>
      <c r="C4" s="81"/>
      <c r="D4" s="81"/>
      <c r="E4" s="24" t="s">
        <v>128</v>
      </c>
      <c r="F4" s="24" t="s">
        <v>129</v>
      </c>
      <c r="G4" s="79"/>
      <c r="H4" s="79"/>
      <c r="I4" s="79"/>
      <c r="J4" s="84"/>
      <c r="K4" s="7"/>
      <c r="L4" s="7"/>
      <c r="N4" s="78"/>
      <c r="O4" s="78"/>
      <c r="P4" s="78"/>
      <c r="Q4" s="78"/>
      <c r="R4" s="78"/>
    </row>
    <row r="5" spans="2:18" ht="37.5" customHeight="1">
      <c r="B5" s="85" t="s">
        <v>130</v>
      </c>
      <c r="C5" s="11" t="s">
        <v>131</v>
      </c>
      <c r="D5" s="54" t="s">
        <v>132</v>
      </c>
      <c r="E5" s="15" t="s">
        <v>92</v>
      </c>
      <c r="F5" s="3">
        <v>1</v>
      </c>
      <c r="G5" s="15" t="s">
        <v>75</v>
      </c>
      <c r="H5" s="12">
        <v>0</v>
      </c>
      <c r="I5" s="12">
        <v>9000</v>
      </c>
      <c r="J5" s="18">
        <f>H5/I5</f>
        <v>0</v>
      </c>
      <c r="K5" s="19">
        <v>7000</v>
      </c>
      <c r="L5" s="19">
        <v>10000</v>
      </c>
      <c r="N5" s="78"/>
      <c r="O5" s="78"/>
      <c r="P5" s="78"/>
      <c r="Q5" s="78"/>
      <c r="R5" s="78"/>
    </row>
    <row r="6" spans="2:18" ht="37.5" customHeight="1">
      <c r="B6" s="85"/>
      <c r="C6" s="11" t="s">
        <v>133</v>
      </c>
      <c r="D6" s="64" t="s">
        <v>134</v>
      </c>
      <c r="E6" s="15" t="s">
        <v>135</v>
      </c>
      <c r="F6" s="3">
        <v>1</v>
      </c>
      <c r="G6" s="15" t="s">
        <v>65</v>
      </c>
      <c r="H6" s="12">
        <v>65</v>
      </c>
      <c r="I6" s="12">
        <v>1550</v>
      </c>
      <c r="J6" s="18">
        <f>H6/I6</f>
        <v>4.1935483870967745E-2</v>
      </c>
      <c r="K6" s="12">
        <v>900</v>
      </c>
      <c r="L6" s="12">
        <v>2000</v>
      </c>
      <c r="N6" s="78"/>
      <c r="O6" s="78"/>
      <c r="P6" s="78"/>
      <c r="Q6" s="78"/>
      <c r="R6" s="78"/>
    </row>
    <row r="7" spans="2:18" ht="37.5" customHeight="1">
      <c r="B7" s="85"/>
      <c r="C7" s="11" t="s">
        <v>136</v>
      </c>
      <c r="D7" s="62" t="s">
        <v>137</v>
      </c>
      <c r="E7" s="15" t="s">
        <v>92</v>
      </c>
      <c r="F7" s="3">
        <v>1</v>
      </c>
      <c r="G7" s="63" t="s">
        <v>138</v>
      </c>
      <c r="H7" s="12">
        <v>80</v>
      </c>
      <c r="I7" s="12">
        <v>2000</v>
      </c>
      <c r="J7" s="18">
        <f>H7/I7</f>
        <v>0.04</v>
      </c>
      <c r="K7" s="12">
        <v>1600</v>
      </c>
      <c r="L7" s="12">
        <v>3200</v>
      </c>
      <c r="N7" s="78"/>
      <c r="O7" s="78"/>
      <c r="P7" s="78"/>
      <c r="Q7" s="78"/>
      <c r="R7" s="78"/>
    </row>
    <row r="8" spans="2:18" ht="37.5" customHeight="1">
      <c r="B8" s="65" t="s">
        <v>139</v>
      </c>
      <c r="C8" s="11" t="s">
        <v>140</v>
      </c>
      <c r="D8" s="67" t="s">
        <v>141</v>
      </c>
      <c r="E8" s="15" t="s">
        <v>92</v>
      </c>
      <c r="F8" s="3">
        <v>1</v>
      </c>
      <c r="G8" s="15" t="s">
        <v>65</v>
      </c>
      <c r="H8" s="13">
        <v>100</v>
      </c>
      <c r="I8" s="12">
        <v>4500</v>
      </c>
      <c r="J8" s="34">
        <f>H8/I8</f>
        <v>2.2222222222222223E-2</v>
      </c>
      <c r="K8" s="19">
        <v>2500</v>
      </c>
      <c r="L8" s="19">
        <v>4500</v>
      </c>
      <c r="N8" s="78"/>
      <c r="O8" s="78"/>
      <c r="P8" s="78"/>
      <c r="Q8" s="78"/>
      <c r="R8" s="78"/>
    </row>
    <row r="9" spans="2:18" ht="37.5" customHeight="1">
      <c r="B9" s="66" t="s">
        <v>142</v>
      </c>
      <c r="C9" s="11" t="s">
        <v>143</v>
      </c>
      <c r="D9" s="67" t="s">
        <v>144</v>
      </c>
      <c r="E9" s="15" t="s">
        <v>92</v>
      </c>
      <c r="F9" s="3">
        <v>1</v>
      </c>
      <c r="G9" s="15" t="s">
        <v>71</v>
      </c>
      <c r="H9" s="13">
        <v>400</v>
      </c>
      <c r="I9" s="12">
        <v>28000</v>
      </c>
      <c r="J9" s="34">
        <f>H9/I9</f>
        <v>1.4285714285714285E-2</v>
      </c>
      <c r="K9" s="19">
        <v>8000</v>
      </c>
      <c r="L9" s="19">
        <v>40000</v>
      </c>
      <c r="N9" s="78"/>
      <c r="O9" s="78"/>
      <c r="P9" s="78"/>
      <c r="Q9" s="78"/>
      <c r="R9" s="78"/>
    </row>
    <row r="10" spans="2:18" ht="68.25" customHeight="1">
      <c r="B10" s="86" t="s">
        <v>145</v>
      </c>
      <c r="C10" s="11" t="s">
        <v>146</v>
      </c>
      <c r="D10" s="54" t="s">
        <v>147</v>
      </c>
      <c r="E10" s="15" t="s">
        <v>92</v>
      </c>
      <c r="F10" s="3">
        <v>1</v>
      </c>
      <c r="G10" s="15" t="s">
        <v>75</v>
      </c>
      <c r="H10" s="15">
        <v>0</v>
      </c>
      <c r="I10" s="12">
        <v>7500</v>
      </c>
      <c r="J10" s="18">
        <f t="shared" ref="J10:J12" si="0">H10/I10</f>
        <v>0</v>
      </c>
      <c r="K10" s="19">
        <v>6800</v>
      </c>
      <c r="L10" s="19">
        <v>9500</v>
      </c>
      <c r="N10" s="78"/>
      <c r="O10" s="78"/>
      <c r="P10" s="78"/>
      <c r="Q10" s="78"/>
      <c r="R10" s="78"/>
    </row>
    <row r="11" spans="2:18" ht="37.5" customHeight="1">
      <c r="B11" s="86"/>
      <c r="C11" s="11" t="s">
        <v>148</v>
      </c>
      <c r="D11" s="54" t="s">
        <v>149</v>
      </c>
      <c r="E11" s="15" t="s">
        <v>135</v>
      </c>
      <c r="F11" s="3">
        <v>1</v>
      </c>
      <c r="G11" s="15" t="s">
        <v>75</v>
      </c>
      <c r="H11" s="15">
        <v>0</v>
      </c>
      <c r="I11" s="12">
        <v>1400</v>
      </c>
      <c r="J11" s="18">
        <f t="shared" si="0"/>
        <v>0</v>
      </c>
      <c r="K11" s="19">
        <v>750</v>
      </c>
      <c r="L11" s="19">
        <v>1800</v>
      </c>
      <c r="N11" s="49"/>
      <c r="O11" s="49"/>
      <c r="P11" s="49"/>
      <c r="Q11" s="49"/>
      <c r="R11" s="49"/>
    </row>
    <row r="12" spans="2:18" ht="22.5" customHeight="1">
      <c r="B12" s="86"/>
      <c r="C12" s="11" t="s">
        <v>150</v>
      </c>
      <c r="D12" s="67" t="s">
        <v>151</v>
      </c>
      <c r="E12" s="15" t="s">
        <v>92</v>
      </c>
      <c r="F12" s="3">
        <v>1</v>
      </c>
      <c r="G12" s="15" t="s">
        <v>65</v>
      </c>
      <c r="H12" s="12">
        <v>300</v>
      </c>
      <c r="I12" s="12">
        <v>1440</v>
      </c>
      <c r="J12" s="17">
        <f t="shared" si="0"/>
        <v>0.20833333333333334</v>
      </c>
      <c r="K12" s="19">
        <v>800</v>
      </c>
      <c r="L12" s="19">
        <v>1600</v>
      </c>
    </row>
    <row r="13" spans="2:18" ht="29.25" customHeight="1">
      <c r="C13" s="26"/>
      <c r="D13" s="27"/>
      <c r="E13" s="28"/>
      <c r="F13" s="29"/>
      <c r="G13" s="28"/>
      <c r="H13" s="30"/>
      <c r="I13" s="30"/>
    </row>
    <row r="14" spans="2:18" ht="26.1">
      <c r="B14" s="25" t="s">
        <v>2</v>
      </c>
      <c r="C14" s="25" t="s">
        <v>152</v>
      </c>
      <c r="D14" s="25" t="s">
        <v>153</v>
      </c>
      <c r="E14" s="25" t="s">
        <v>154</v>
      </c>
    </row>
    <row r="15" spans="2:18" ht="21" customHeight="1">
      <c r="B15" s="6" t="s">
        <v>131</v>
      </c>
      <c r="C15" s="60" t="s">
        <v>130</v>
      </c>
      <c r="D15" s="6">
        <v>86902</v>
      </c>
      <c r="E15" s="6" t="s">
        <v>155</v>
      </c>
    </row>
    <row r="16" spans="2:18" ht="28.5" customHeight="1">
      <c r="B16" s="6" t="s">
        <v>156</v>
      </c>
      <c r="C16" s="58" t="s">
        <v>145</v>
      </c>
      <c r="D16" s="6">
        <v>86842</v>
      </c>
      <c r="E16" s="6" t="s">
        <v>157</v>
      </c>
    </row>
    <row r="17" spans="2:5" ht="24.95">
      <c r="B17" s="6" t="s">
        <v>150</v>
      </c>
      <c r="C17" s="58" t="s">
        <v>145</v>
      </c>
      <c r="D17" s="6">
        <v>86842</v>
      </c>
      <c r="E17" s="6" t="s">
        <v>157</v>
      </c>
    </row>
    <row r="18" spans="2:5" ht="29.25" customHeight="1">
      <c r="B18" s="6" t="s">
        <v>133</v>
      </c>
      <c r="C18" s="60" t="s">
        <v>158</v>
      </c>
      <c r="D18" s="6">
        <v>87133</v>
      </c>
      <c r="E18" s="6" t="s">
        <v>159</v>
      </c>
    </row>
    <row r="19" spans="2:5" ht="24" customHeight="1">
      <c r="B19" s="6" t="s">
        <v>136</v>
      </c>
      <c r="C19" s="60" t="s">
        <v>158</v>
      </c>
      <c r="D19" s="6">
        <v>87132</v>
      </c>
      <c r="E19" s="6" t="s">
        <v>160</v>
      </c>
    </row>
    <row r="20" spans="2:5" ht="24.95">
      <c r="B20" s="6" t="s">
        <v>140</v>
      </c>
      <c r="C20" s="59" t="s">
        <v>139</v>
      </c>
      <c r="D20" s="6">
        <v>86943</v>
      </c>
      <c r="E20" s="6" t="s">
        <v>157</v>
      </c>
    </row>
    <row r="21" spans="2:5" ht="24.95">
      <c r="B21" s="6" t="s">
        <v>143</v>
      </c>
      <c r="C21" s="61" t="s">
        <v>142</v>
      </c>
      <c r="D21" s="6">
        <v>86814</v>
      </c>
      <c r="E21" s="6" t="s">
        <v>157</v>
      </c>
    </row>
  </sheetData>
  <autoFilter ref="B14:D20" xr:uid="{00000000-0009-0000-0000-000004000000}"/>
  <mergeCells count="12">
    <mergeCell ref="C2:F2"/>
    <mergeCell ref="N4:R10"/>
    <mergeCell ref="B3:B4"/>
    <mergeCell ref="C3:C4"/>
    <mergeCell ref="D3:D4"/>
    <mergeCell ref="E3:F3"/>
    <mergeCell ref="G3:G4"/>
    <mergeCell ref="H3:H4"/>
    <mergeCell ref="I3:I4"/>
    <mergeCell ref="J3:J4"/>
    <mergeCell ref="B5:B7"/>
    <mergeCell ref="B10:B12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2"/>
  <sheetViews>
    <sheetView zoomScale="60" zoomScaleNormal="60" workbookViewId="0">
      <selection activeCell="H9" sqref="H9"/>
    </sheetView>
  </sheetViews>
  <sheetFormatPr defaultColWidth="11.42578125" defaultRowHeight="14.45"/>
  <cols>
    <col min="1" max="1" width="8.85546875" style="36" customWidth="1"/>
    <col min="2" max="2" width="14.42578125" style="36" customWidth="1"/>
    <col min="3" max="3" width="21.85546875" style="36" customWidth="1"/>
    <col min="4" max="4" width="18.5703125" style="36" customWidth="1"/>
    <col min="5" max="5" width="14.140625" style="36" customWidth="1"/>
    <col min="6" max="6" width="15" style="36" customWidth="1"/>
    <col min="7" max="7" width="11.7109375" style="36" customWidth="1"/>
    <col min="8" max="8" width="4.42578125" style="36" customWidth="1"/>
    <col min="9" max="9" width="21.28515625" style="36" customWidth="1"/>
    <col min="10" max="10" width="11.42578125" style="36"/>
    <col min="11" max="11" width="14.7109375" style="36" customWidth="1"/>
    <col min="12" max="12" width="11.42578125" style="36"/>
    <col min="13" max="13" width="8.5703125" style="36" customWidth="1"/>
    <col min="14" max="16384" width="11.42578125" style="36"/>
  </cols>
  <sheetData>
    <row r="2" spans="2:19">
      <c r="C2" s="39" t="s">
        <v>161</v>
      </c>
      <c r="E2" s="39"/>
      <c r="F2" s="39"/>
      <c r="G2" s="39"/>
    </row>
    <row r="3" spans="2:19" ht="28.5" customHeight="1">
      <c r="B3" s="90" t="s">
        <v>162</v>
      </c>
      <c r="C3" s="90" t="s">
        <v>121</v>
      </c>
      <c r="D3" s="90" t="s">
        <v>163</v>
      </c>
      <c r="E3" s="91" t="s">
        <v>164</v>
      </c>
      <c r="F3" s="91" t="s">
        <v>165</v>
      </c>
      <c r="G3" s="91" t="s">
        <v>166</v>
      </c>
      <c r="I3" s="87" t="s">
        <v>121</v>
      </c>
      <c r="J3" s="87" t="s">
        <v>164</v>
      </c>
      <c r="K3" s="87" t="s">
        <v>165</v>
      </c>
      <c r="L3" s="87" t="s">
        <v>166</v>
      </c>
      <c r="M3" s="87" t="s">
        <v>167</v>
      </c>
    </row>
    <row r="4" spans="2:19" ht="15.75" customHeight="1">
      <c r="B4" s="90"/>
      <c r="C4" s="90"/>
      <c r="D4" s="90"/>
      <c r="E4" s="91"/>
      <c r="F4" s="91"/>
      <c r="G4" s="91"/>
      <c r="I4" s="88"/>
      <c r="J4" s="88"/>
      <c r="K4" s="88"/>
      <c r="L4" s="88"/>
      <c r="M4" s="88"/>
      <c r="O4" s="89"/>
      <c r="P4" s="89"/>
      <c r="Q4" s="89"/>
      <c r="R4" s="89"/>
      <c r="S4" s="89"/>
    </row>
    <row r="5" spans="2:19" ht="29.25" customHeight="1">
      <c r="B5" s="85" t="s">
        <v>130</v>
      </c>
      <c r="C5" s="11" t="s">
        <v>131</v>
      </c>
      <c r="D5" s="55" t="s">
        <v>132</v>
      </c>
      <c r="E5" s="12">
        <v>7000</v>
      </c>
      <c r="F5" s="12">
        <v>10000</v>
      </c>
      <c r="G5" s="12">
        <v>9000</v>
      </c>
      <c r="H5" s="37"/>
      <c r="I5" s="11" t="s">
        <v>131</v>
      </c>
      <c r="J5" s="12">
        <v>7000</v>
      </c>
      <c r="K5" s="12">
        <v>10000</v>
      </c>
      <c r="L5" s="12">
        <v>9000</v>
      </c>
      <c r="M5" s="31">
        <f>K5/J5*100-100</f>
        <v>42.857142857142861</v>
      </c>
      <c r="O5" s="89"/>
      <c r="P5" s="89"/>
      <c r="Q5" s="89"/>
      <c r="R5" s="89"/>
      <c r="S5" s="89"/>
    </row>
    <row r="6" spans="2:19" ht="35.25" customHeight="1">
      <c r="B6" s="85"/>
      <c r="C6" s="11" t="s">
        <v>133</v>
      </c>
      <c r="D6" s="56" t="s">
        <v>134</v>
      </c>
      <c r="E6" s="12">
        <v>900</v>
      </c>
      <c r="F6" s="12">
        <v>2000</v>
      </c>
      <c r="G6" s="12">
        <v>1550</v>
      </c>
      <c r="H6" s="37"/>
      <c r="I6" s="11" t="s">
        <v>133</v>
      </c>
      <c r="J6" s="12">
        <v>900</v>
      </c>
      <c r="K6" s="12">
        <v>2000</v>
      </c>
      <c r="L6" s="12">
        <v>1550</v>
      </c>
      <c r="M6" s="20">
        <f t="shared" ref="M6:M12" si="0">K6/J6*100-100</f>
        <v>122.22222222222223</v>
      </c>
      <c r="O6" s="89"/>
      <c r="P6" s="89"/>
      <c r="Q6" s="89"/>
      <c r="R6" s="89"/>
      <c r="S6" s="89"/>
    </row>
    <row r="7" spans="2:19" ht="18" customHeight="1">
      <c r="B7" s="85"/>
      <c r="C7" s="11" t="s">
        <v>136</v>
      </c>
      <c r="D7" s="62" t="s">
        <v>137</v>
      </c>
      <c r="E7" s="12">
        <v>1600</v>
      </c>
      <c r="F7" s="12">
        <v>3200</v>
      </c>
      <c r="G7" s="12">
        <v>2000</v>
      </c>
      <c r="H7" s="37"/>
      <c r="I7" s="11" t="s">
        <v>136</v>
      </c>
      <c r="J7" s="12">
        <v>1600</v>
      </c>
      <c r="K7" s="12">
        <v>3200</v>
      </c>
      <c r="L7" s="12">
        <v>2000</v>
      </c>
      <c r="M7" s="51">
        <f>K7/J7*100-100</f>
        <v>100</v>
      </c>
      <c r="O7" s="89"/>
      <c r="P7" s="89"/>
      <c r="Q7" s="89"/>
      <c r="R7" s="89"/>
      <c r="S7" s="89"/>
    </row>
    <row r="8" spans="2:19" ht="14.25" customHeight="1">
      <c r="B8" s="65" t="s">
        <v>139</v>
      </c>
      <c r="C8" s="11" t="s">
        <v>140</v>
      </c>
      <c r="D8" s="56" t="s">
        <v>141</v>
      </c>
      <c r="E8" s="12">
        <v>2500</v>
      </c>
      <c r="F8" s="12">
        <v>4500</v>
      </c>
      <c r="G8" s="12">
        <v>4500</v>
      </c>
      <c r="H8" s="37"/>
      <c r="I8" s="11" t="s">
        <v>140</v>
      </c>
      <c r="J8" s="12">
        <v>2500</v>
      </c>
      <c r="K8" s="12">
        <v>4500</v>
      </c>
      <c r="L8" s="12">
        <v>4500</v>
      </c>
      <c r="M8" s="31">
        <f t="shared" si="0"/>
        <v>80</v>
      </c>
      <c r="O8" s="89"/>
      <c r="P8" s="89"/>
      <c r="Q8" s="89"/>
      <c r="R8" s="89"/>
      <c r="S8" s="89"/>
    </row>
    <row r="9" spans="2:19" ht="28.5" customHeight="1">
      <c r="B9" s="66" t="s">
        <v>142</v>
      </c>
      <c r="C9" s="11" t="s">
        <v>143</v>
      </c>
      <c r="D9" s="56" t="s">
        <v>144</v>
      </c>
      <c r="E9" s="12">
        <v>8000</v>
      </c>
      <c r="F9" s="12">
        <v>40000</v>
      </c>
      <c r="G9" s="12">
        <v>28000</v>
      </c>
      <c r="H9" s="37"/>
      <c r="I9" s="11" t="s">
        <v>143</v>
      </c>
      <c r="J9" s="12">
        <v>8000</v>
      </c>
      <c r="K9" s="12">
        <v>40000</v>
      </c>
      <c r="L9" s="12">
        <v>28000</v>
      </c>
      <c r="M9" s="20">
        <f t="shared" si="0"/>
        <v>400</v>
      </c>
      <c r="O9" s="89"/>
      <c r="P9" s="89"/>
      <c r="Q9" s="89"/>
      <c r="R9" s="89"/>
      <c r="S9" s="89"/>
    </row>
    <row r="10" spans="2:19" ht="23.1">
      <c r="B10" s="86" t="s">
        <v>145</v>
      </c>
      <c r="C10" s="11" t="s">
        <v>146</v>
      </c>
      <c r="D10" s="55" t="s">
        <v>147</v>
      </c>
      <c r="E10" s="12">
        <v>6800</v>
      </c>
      <c r="F10" s="12">
        <v>9500</v>
      </c>
      <c r="G10" s="12">
        <v>7500</v>
      </c>
      <c r="H10" s="37"/>
      <c r="I10" s="11" t="s">
        <v>146</v>
      </c>
      <c r="J10" s="12">
        <v>6800</v>
      </c>
      <c r="K10" s="12">
        <v>9500</v>
      </c>
      <c r="L10" s="12">
        <v>7500</v>
      </c>
      <c r="M10" s="31">
        <f t="shared" si="0"/>
        <v>39.70588235294116</v>
      </c>
    </row>
    <row r="11" spans="2:19">
      <c r="B11" s="86"/>
      <c r="C11" s="11" t="s">
        <v>148</v>
      </c>
      <c r="D11" s="55" t="s">
        <v>149</v>
      </c>
      <c r="E11" s="12">
        <v>750</v>
      </c>
      <c r="F11" s="12">
        <v>1800</v>
      </c>
      <c r="G11" s="12">
        <v>1400</v>
      </c>
      <c r="H11" s="37"/>
      <c r="I11" s="11" t="s">
        <v>148</v>
      </c>
      <c r="J11" s="12">
        <v>750</v>
      </c>
      <c r="K11" s="12">
        <v>1800</v>
      </c>
      <c r="L11" s="12">
        <v>1400</v>
      </c>
      <c r="M11" s="20">
        <f t="shared" si="0"/>
        <v>140</v>
      </c>
    </row>
    <row r="12" spans="2:19">
      <c r="B12" s="86"/>
      <c r="C12" s="11" t="s">
        <v>150</v>
      </c>
      <c r="D12" s="56" t="s">
        <v>151</v>
      </c>
      <c r="E12" s="12">
        <v>800</v>
      </c>
      <c r="F12" s="12">
        <v>1600</v>
      </c>
      <c r="G12" s="12">
        <v>1440</v>
      </c>
      <c r="H12" s="37"/>
      <c r="I12" s="11" t="s">
        <v>150</v>
      </c>
      <c r="J12" s="12">
        <v>800</v>
      </c>
      <c r="K12" s="12">
        <v>1600</v>
      </c>
      <c r="L12" s="12">
        <v>1440</v>
      </c>
      <c r="M12" s="51">
        <f t="shared" si="0"/>
        <v>100</v>
      </c>
    </row>
  </sheetData>
  <mergeCells count="14">
    <mergeCell ref="B5:B7"/>
    <mergeCell ref="B10:B12"/>
    <mergeCell ref="I3:I4"/>
    <mergeCell ref="B3:B4"/>
    <mergeCell ref="C3:C4"/>
    <mergeCell ref="D3:D4"/>
    <mergeCell ref="E3:E4"/>
    <mergeCell ref="F3:F4"/>
    <mergeCell ref="G3:G4"/>
    <mergeCell ref="L3:L4"/>
    <mergeCell ref="M3:M4"/>
    <mergeCell ref="O4:S9"/>
    <mergeCell ref="J3:J4"/>
    <mergeCell ref="K3:K4"/>
  </mergeCells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28"/>
  <sheetViews>
    <sheetView zoomScale="50" zoomScaleNormal="50" workbookViewId="0">
      <selection activeCell="Q6" sqref="Q6"/>
    </sheetView>
  </sheetViews>
  <sheetFormatPr defaultColWidth="11.42578125" defaultRowHeight="17.25" customHeight="1"/>
  <cols>
    <col min="1" max="1" width="24.42578125" style="36" customWidth="1"/>
    <col min="2" max="2" width="12" style="36" bestFit="1" customWidth="1"/>
    <col min="3" max="3" width="10.5703125" style="36" customWidth="1"/>
    <col min="4" max="6" width="12" style="36" bestFit="1" customWidth="1"/>
    <col min="7" max="8" width="11.42578125" style="36"/>
    <col min="9" max="9" width="14" style="36" customWidth="1"/>
    <col min="10" max="12" width="11.42578125" style="36"/>
    <col min="13" max="13" width="16.140625" style="2" customWidth="1"/>
    <col min="14" max="16384" width="11.42578125" style="36"/>
  </cols>
  <sheetData>
    <row r="2" spans="1:14" ht="17.25" customHeight="1">
      <c r="A2" s="1" t="s">
        <v>168</v>
      </c>
      <c r="B2" s="1">
        <v>2019</v>
      </c>
      <c r="C2" s="1">
        <v>2020</v>
      </c>
      <c r="D2" s="1">
        <v>2021</v>
      </c>
      <c r="E2" s="1">
        <v>2022</v>
      </c>
      <c r="F2" s="1">
        <v>2023</v>
      </c>
      <c r="G2" s="1" t="s">
        <v>169</v>
      </c>
      <c r="H2" s="1" t="s">
        <v>170</v>
      </c>
      <c r="J2" s="6"/>
    </row>
    <row r="3" spans="1:14" ht="29.25" customHeight="1">
      <c r="A3" s="44" t="s">
        <v>133</v>
      </c>
      <c r="B3" s="69">
        <v>2513.885663584625</v>
      </c>
      <c r="C3" s="21">
        <v>3176.7040493910599</v>
      </c>
      <c r="D3" s="21">
        <v>2485.1055400066239</v>
      </c>
      <c r="E3" s="21">
        <v>3439.2469583376751</v>
      </c>
      <c r="F3" s="21">
        <v>3958.0341255050148</v>
      </c>
      <c r="G3" s="21">
        <f>AVERAGE(B3:F3)</f>
        <v>3114.5952673649999</v>
      </c>
      <c r="H3" s="21">
        <f t="shared" ref="H3:H10" si="0">(+B3+C3+D3+E3+F3)/5</f>
        <v>3114.5952673649999</v>
      </c>
      <c r="I3" s="11"/>
      <c r="J3" s="52" t="s">
        <v>150</v>
      </c>
      <c r="K3" s="21">
        <v>1553.7253356896697</v>
      </c>
      <c r="M3" s="8" t="s">
        <v>171</v>
      </c>
      <c r="N3" s="21">
        <v>7303</v>
      </c>
    </row>
    <row r="4" spans="1:14" ht="23.1">
      <c r="A4" s="44" t="s">
        <v>136</v>
      </c>
      <c r="B4" s="69">
        <v>1774.5319148936171</v>
      </c>
      <c r="C4" s="21">
        <v>1611.1273584905659</v>
      </c>
      <c r="D4" s="21">
        <v>1283.223080203479</v>
      </c>
      <c r="E4" s="21">
        <v>2380.5283128458582</v>
      </c>
      <c r="F4" s="21">
        <v>3125.6096291096278</v>
      </c>
      <c r="G4" s="21">
        <f t="shared" ref="G4:G10" si="1">AVERAGE(B4:F4)</f>
        <v>2035.0040591086295</v>
      </c>
      <c r="H4" s="21">
        <f t="shared" si="0"/>
        <v>2035.0040591086295</v>
      </c>
      <c r="I4" s="11"/>
      <c r="J4" s="52" t="s">
        <v>136</v>
      </c>
      <c r="K4" s="21">
        <v>2035.0040591086295</v>
      </c>
      <c r="M4" s="8" t="s">
        <v>172</v>
      </c>
      <c r="N4" s="21">
        <v>6276.6</v>
      </c>
    </row>
    <row r="5" spans="1:14" ht="23.1">
      <c r="A5" s="44" t="s">
        <v>140</v>
      </c>
      <c r="B5" s="69">
        <v>5280.1848094199113</v>
      </c>
      <c r="C5" s="21">
        <v>5630.3096382109024</v>
      </c>
      <c r="D5" s="21">
        <v>6011.0613359865483</v>
      </c>
      <c r="E5" s="21">
        <v>8574.5386460554364</v>
      </c>
      <c r="F5" s="21">
        <v>8664.4093163780653</v>
      </c>
      <c r="G5" s="21">
        <f t="shared" si="1"/>
        <v>6832.1007492101726</v>
      </c>
      <c r="H5" s="21">
        <f t="shared" si="0"/>
        <v>6832.1007492101726</v>
      </c>
      <c r="I5" s="11"/>
      <c r="J5" s="52" t="s">
        <v>133</v>
      </c>
      <c r="K5" s="21">
        <v>3114.5952673649999</v>
      </c>
      <c r="M5" s="52" t="s">
        <v>173</v>
      </c>
      <c r="N5" s="21">
        <v>1368.3722138558901</v>
      </c>
    </row>
    <row r="6" spans="1:14" ht="14.45">
      <c r="A6" s="63" t="s">
        <v>143</v>
      </c>
      <c r="B6" s="69">
        <v>6940</v>
      </c>
      <c r="C6" s="21">
        <v>6996</v>
      </c>
      <c r="D6" s="21">
        <v>8628</v>
      </c>
      <c r="E6" s="21">
        <v>12300</v>
      </c>
      <c r="F6" s="21">
        <v>29218</v>
      </c>
      <c r="G6" s="21">
        <f>AVERAGE(B6:F6)</f>
        <v>12816.4</v>
      </c>
      <c r="H6" s="21">
        <f t="shared" si="0"/>
        <v>12816.4</v>
      </c>
      <c r="I6" s="11"/>
      <c r="J6" s="52" t="s">
        <v>140</v>
      </c>
      <c r="K6" s="21">
        <v>6832.1007492101726</v>
      </c>
      <c r="M6" s="32"/>
      <c r="N6" s="41"/>
    </row>
    <row r="7" spans="1:14" ht="23.1">
      <c r="A7" s="44" t="s">
        <v>150</v>
      </c>
      <c r="B7" s="69">
        <v>1178.624245812802</v>
      </c>
      <c r="C7" s="21">
        <v>1319.4836349924581</v>
      </c>
      <c r="D7" s="21">
        <v>1533.2104889645871</v>
      </c>
      <c r="E7" s="21">
        <v>1871.1416420118351</v>
      </c>
      <c r="F7" s="21">
        <v>1866.166666666667</v>
      </c>
      <c r="G7" s="21">
        <f t="shared" si="1"/>
        <v>1553.7253356896697</v>
      </c>
      <c r="H7" s="21">
        <f t="shared" si="0"/>
        <v>1553.7253356896697</v>
      </c>
      <c r="I7" s="11"/>
      <c r="J7" s="71" t="s">
        <v>143</v>
      </c>
      <c r="K7" s="21">
        <v>12816.4</v>
      </c>
      <c r="M7" s="68"/>
      <c r="N7" s="41"/>
    </row>
    <row r="8" spans="1:14" ht="32.25" customHeight="1">
      <c r="A8" s="8" t="s">
        <v>171</v>
      </c>
      <c r="B8" s="69">
        <v>5174</v>
      </c>
      <c r="C8" s="21">
        <v>5481</v>
      </c>
      <c r="D8" s="21">
        <v>7564</v>
      </c>
      <c r="E8" s="21">
        <v>8609</v>
      </c>
      <c r="F8" s="21">
        <v>9687</v>
      </c>
      <c r="G8" s="21">
        <f t="shared" si="1"/>
        <v>7303</v>
      </c>
      <c r="H8" s="21">
        <f t="shared" si="0"/>
        <v>7303</v>
      </c>
      <c r="I8" s="11"/>
      <c r="J8" s="6"/>
      <c r="M8" s="42"/>
      <c r="N8" s="41"/>
    </row>
    <row r="9" spans="1:14" ht="32.1" customHeight="1">
      <c r="A9" s="8" t="s">
        <v>172</v>
      </c>
      <c r="B9" s="69">
        <v>4384</v>
      </c>
      <c r="C9" s="21">
        <v>4667</v>
      </c>
      <c r="D9" s="21">
        <v>6470</v>
      </c>
      <c r="E9" s="21">
        <v>8027</v>
      </c>
      <c r="F9" s="21">
        <v>7835</v>
      </c>
      <c r="G9" s="21">
        <f t="shared" si="1"/>
        <v>6276.6</v>
      </c>
      <c r="H9" s="21">
        <f t="shared" si="0"/>
        <v>6276.6</v>
      </c>
      <c r="I9" s="11"/>
      <c r="J9" s="6"/>
      <c r="N9" s="41"/>
    </row>
    <row r="10" spans="1:14" ht="17.25" customHeight="1">
      <c r="A10" s="44" t="s">
        <v>173</v>
      </c>
      <c r="B10" s="69">
        <v>1042.9207225884311</v>
      </c>
      <c r="C10" s="21">
        <v>1180.5772631008001</v>
      </c>
      <c r="D10" s="21">
        <v>1173.1393428389731</v>
      </c>
      <c r="E10" s="21">
        <v>1490.9716106378</v>
      </c>
      <c r="F10" s="21">
        <v>1954.2521301134459</v>
      </c>
      <c r="G10" s="21">
        <f t="shared" si="1"/>
        <v>1368.3722138558901</v>
      </c>
      <c r="H10" s="21">
        <f t="shared" si="0"/>
        <v>1368.3722138558901</v>
      </c>
      <c r="I10" s="11"/>
      <c r="J10" s="6"/>
      <c r="N10" s="41"/>
    </row>
    <row r="11" spans="1:14" ht="17.25" customHeight="1">
      <c r="I11" s="11"/>
    </row>
    <row r="12" spans="1:14" ht="24.75" customHeight="1">
      <c r="A12" s="5"/>
      <c r="I12" s="33"/>
    </row>
    <row r="13" spans="1:14" ht="17.25" customHeight="1">
      <c r="A13" s="43" t="s">
        <v>174</v>
      </c>
      <c r="I13" s="6"/>
    </row>
    <row r="14" spans="1:14" ht="17.25" customHeight="1">
      <c r="A14" s="23" t="s">
        <v>175</v>
      </c>
    </row>
    <row r="15" spans="1:14" ht="17.25" customHeight="1">
      <c r="A15" s="40" t="s">
        <v>176</v>
      </c>
    </row>
    <row r="16" spans="1:14" ht="17.25" customHeight="1">
      <c r="A16" s="92" t="s">
        <v>177</v>
      </c>
    </row>
    <row r="17" spans="1:2" ht="17.25" customHeight="1">
      <c r="A17" s="92"/>
    </row>
    <row r="18" spans="1:2" ht="17.25" customHeight="1">
      <c r="A18" s="37"/>
    </row>
    <row r="20" spans="1:2" ht="17.25" customHeight="1">
      <c r="A20" s="1" t="s">
        <v>168</v>
      </c>
      <c r="B20" s="1" t="s">
        <v>169</v>
      </c>
    </row>
    <row r="21" spans="1:2" ht="17.25" customHeight="1">
      <c r="A21" s="44" t="s">
        <v>150</v>
      </c>
      <c r="B21" s="21">
        <v>1553.7253356896697</v>
      </c>
    </row>
    <row r="22" spans="1:2" ht="17.25" customHeight="1">
      <c r="A22" s="44" t="s">
        <v>136</v>
      </c>
      <c r="B22" s="21">
        <v>2035.0040591086295</v>
      </c>
    </row>
    <row r="23" spans="1:2" ht="17.25" customHeight="1">
      <c r="A23" s="44" t="s">
        <v>133</v>
      </c>
      <c r="B23" s="21">
        <v>3114.5952673649999</v>
      </c>
    </row>
    <row r="24" spans="1:2" ht="17.25" customHeight="1">
      <c r="A24" s="44" t="s">
        <v>140</v>
      </c>
      <c r="B24" s="21">
        <v>6832.1007492101726</v>
      </c>
    </row>
    <row r="25" spans="1:2" ht="17.25" customHeight="1">
      <c r="A25" s="63" t="s">
        <v>143</v>
      </c>
      <c r="B25" s="21">
        <v>12816.4</v>
      </c>
    </row>
    <row r="26" spans="1:2" ht="17.25" customHeight="1">
      <c r="A26" s="8" t="s">
        <v>171</v>
      </c>
      <c r="B26" s="21">
        <v>7303</v>
      </c>
    </row>
    <row r="27" spans="1:2" ht="17.25" customHeight="1">
      <c r="A27" s="8" t="s">
        <v>172</v>
      </c>
      <c r="B27" s="21">
        <v>6276.6</v>
      </c>
    </row>
    <row r="28" spans="1:2" ht="17.25" customHeight="1">
      <c r="A28" s="44" t="s">
        <v>173</v>
      </c>
      <c r="B28" s="21">
        <v>1368.3722138558901</v>
      </c>
    </row>
  </sheetData>
  <autoFilter ref="M2:N2" xr:uid="{00000000-0001-0000-0600-000000000000}">
    <sortState xmlns:xlrd2="http://schemas.microsoft.com/office/spreadsheetml/2017/richdata2" ref="M3:N5">
      <sortCondition descending="1" ref="N2"/>
    </sortState>
  </autoFilter>
  <sortState xmlns:xlrd2="http://schemas.microsoft.com/office/spreadsheetml/2017/richdata2" ref="A28:B29">
    <sortCondition descending="1" ref="B28:B29"/>
  </sortState>
  <mergeCells count="1">
    <mergeCell ref="A16:A17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A29CC2-5F7F-421D-81A1-BED8C1F84F37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2025-07-31T16:42:32Z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