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"/>
    </mc:Choice>
  </mc:AlternateContent>
  <xr:revisionPtr revIDLastSave="0" documentId="13_ncr:1_{EDE6DC6E-E338-47DE-9EC6-88D807F33FB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2" hidden="1">'4.2.4. AGENTES COMERCIALES 1'!#REF!</definedName>
    <definedName name="_xlnm._FilterDatabase" localSheetId="3" hidden="1">'4.2.5. AGENTES COMERCIALES 2'!$B$4:$G$19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7" l="1"/>
  <c r="G24" i="9" a="1"/>
  <c r="G24" i="9" s="1"/>
  <c r="G23" i="9" a="1"/>
  <c r="G23" i="9" s="1"/>
  <c r="G31" i="9" l="1" a="1"/>
  <c r="G31" i="9" s="1"/>
  <c r="G30" i="9" a="1"/>
  <c r="G30" i="9" s="1"/>
  <c r="G29" i="9" a="1"/>
  <c r="G29" i="9" s="1"/>
  <c r="G27" i="9" a="1"/>
  <c r="G27" i="9" s="1"/>
  <c r="G26" i="9" a="1"/>
  <c r="G26" i="9" s="1"/>
  <c r="G25" i="9" a="1"/>
  <c r="G25" i="9" s="1"/>
  <c r="C27" i="9"/>
  <c r="D27" i="9"/>
  <c r="E27" i="9"/>
  <c r="F27" i="9"/>
  <c r="C28" i="9"/>
  <c r="D28" i="9"/>
  <c r="E28" i="9"/>
  <c r="F28" i="9"/>
  <c r="C29" i="9"/>
  <c r="D29" i="9"/>
  <c r="E29" i="9"/>
  <c r="F29" i="9"/>
  <c r="C30" i="9"/>
  <c r="D30" i="9"/>
  <c r="E30" i="9"/>
  <c r="F30" i="9"/>
  <c r="C31" i="9"/>
  <c r="D31" i="9"/>
  <c r="E31" i="9"/>
  <c r="F31" i="9"/>
  <c r="D26" i="9"/>
  <c r="E26" i="9"/>
  <c r="F26" i="9"/>
  <c r="C26" i="9"/>
  <c r="D25" i="9"/>
  <c r="E25" i="9"/>
  <c r="F25" i="9"/>
  <c r="C25" i="9"/>
  <c r="D24" i="9"/>
  <c r="E24" i="9"/>
  <c r="F24" i="9"/>
  <c r="C24" i="9"/>
  <c r="D23" i="9"/>
  <c r="E23" i="9"/>
  <c r="C23" i="9"/>
  <c r="H4" i="9"/>
  <c r="H3" i="9"/>
  <c r="H15" i="8"/>
  <c r="H14" i="8"/>
  <c r="H13" i="8"/>
  <c r="H7" i="8"/>
  <c r="H10" i="8"/>
  <c r="H9" i="8"/>
  <c r="H8" i="8"/>
  <c r="H4" i="8" l="1"/>
  <c r="H3" i="8"/>
  <c r="H12" i="8"/>
  <c r="H11" i="8"/>
  <c r="G4" i="8"/>
  <c r="G12" i="8"/>
  <c r="G11" i="8"/>
  <c r="G3" i="8"/>
  <c r="G8" i="8"/>
  <c r="G5" i="8"/>
  <c r="G9" i="8"/>
  <c r="G10" i="8"/>
  <c r="G6" i="8"/>
  <c r="G7" i="8"/>
  <c r="G13" i="8"/>
  <c r="G14" i="8"/>
  <c r="G15" i="8"/>
  <c r="H5" i="8"/>
  <c r="H6" i="8"/>
  <c r="M10" i="7"/>
  <c r="M6" i="7"/>
  <c r="M8" i="7"/>
  <c r="M9" i="7"/>
  <c r="M11" i="7"/>
  <c r="M12" i="7"/>
  <c r="M13" i="7"/>
  <c r="M14" i="7"/>
  <c r="M15" i="7"/>
  <c r="M16" i="7"/>
  <c r="M17" i="7"/>
  <c r="M5" i="7"/>
  <c r="J15" i="6" l="1"/>
  <c r="J8" i="6"/>
  <c r="J5" i="6"/>
  <c r="J6" i="6"/>
  <c r="J7" i="6"/>
  <c r="J9" i="6"/>
  <c r="J10" i="6"/>
  <c r="J11" i="6"/>
  <c r="J12" i="6"/>
  <c r="J13" i="6"/>
  <c r="J14" i="6"/>
  <c r="J16" i="6"/>
  <c r="J17" i="6"/>
  <c r="G28" i="9" l="1" a="1"/>
  <c r="G28" i="9" s="1"/>
  <c r="H5" i="9"/>
  <c r="H6" i="9"/>
  <c r="H7" i="9"/>
  <c r="H8" i="9"/>
  <c r="H9" i="9"/>
  <c r="H10" i="9"/>
  <c r="H11" i="9"/>
  <c r="H12" i="9"/>
  <c r="H13" i="9"/>
  <c r="H14" i="9"/>
  <c r="H1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<sst xmlns="http://schemas.openxmlformats.org/spreadsheetml/2006/main" count="392" uniqueCount="149">
  <si>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Agustín Codazzi</t>
    </r>
  </si>
  <si>
    <t>Nombre y sigla asociación</t>
  </si>
  <si>
    <t>Principales productos comercializados</t>
  </si>
  <si>
    <t>No. de familias asociadas</t>
  </si>
  <si>
    <t>Servicios que presta la OAF</t>
  </si>
  <si>
    <t>Asociación de cacaoteros del Perijá ASOCOPE</t>
  </si>
  <si>
    <t>Cacao</t>
  </si>
  <si>
    <t>Ahorro y crédito, Asistencia técnica, Capacitación o formación, Comercialización colectiva</t>
  </si>
  <si>
    <t>Asociación mutual de prosumidores agroecológicos AGROSOLIDARIA CODAZZI</t>
  </si>
  <si>
    <t>Cacao, Mora, Plátano</t>
  </si>
  <si>
    <t>Asistencia técnica, Capacitación o formación, Comercialización colectiva</t>
  </si>
  <si>
    <t xml:space="preserve">Asociación entre sierras </t>
  </si>
  <si>
    <t>Café pergamino seco</t>
  </si>
  <si>
    <t>Ahorro y crédito, Asistencia técnica, Comercialización colectiva</t>
  </si>
  <si>
    <t xml:space="preserve">Federación ganadera de Codazzi </t>
  </si>
  <si>
    <t>Leche, Res en pie</t>
  </si>
  <si>
    <t>Asistencia técnica, Capacitación o formación</t>
  </si>
  <si>
    <t>Asociación de productores la granja de makenkal ASOGRANJA</t>
  </si>
  <si>
    <t>Pollo en pie</t>
  </si>
  <si>
    <t>Asistencia técnica, Comercialización colectiva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</si>
  <si>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Agustín Codazzi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</si>
  <si>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</si>
  <si>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</si>
  <si>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</si>
  <si>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</si>
  <si>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</si>
  <si>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</si>
  <si>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</si>
  <si>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Tonelada</t>
  </si>
  <si>
    <t>Agroindustria 100%</t>
  </si>
  <si>
    <t>Si</t>
  </si>
  <si>
    <t>Contado</t>
  </si>
  <si>
    <t>Cabecera municipal Agustín Codazzi100%</t>
  </si>
  <si>
    <t>Bulto de 50 kilogramos</t>
  </si>
  <si>
    <t>Mora</t>
  </si>
  <si>
    <t>Kilogramo</t>
  </si>
  <si>
    <t>No</t>
  </si>
  <si>
    <t>Plátano</t>
  </si>
  <si>
    <t>Bolsa de 20 kilogramos</t>
  </si>
  <si>
    <t>Intermediario 100%</t>
  </si>
  <si>
    <t>Finca 100%</t>
  </si>
  <si>
    <t>Bulto de 40 kilogramos</t>
  </si>
  <si>
    <t>Exportador 100%</t>
  </si>
  <si>
    <t>Bucaramanga 50%, Santa Marta 50%</t>
  </si>
  <si>
    <t>Leche</t>
  </si>
  <si>
    <t>Cantina de 40 litros</t>
  </si>
  <si>
    <t>Crédito</t>
  </si>
  <si>
    <t>Res en pie</t>
  </si>
  <si>
    <t>Kilogramo en pie (250 kilogramos)</t>
  </si>
  <si>
    <t>Kilogramo en pie (2,5 kilogramos)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</si>
  <si>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</si>
  <si>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Agustín Codazzi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</si>
  <si>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</si>
  <si>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</si>
  <si>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</si>
  <si>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</si>
  <si>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</si>
  <si>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Asociación</t>
  </si>
  <si>
    <t>Cabecera municipal Agustín Codazzi</t>
  </si>
  <si>
    <t>Asociación entre sierras</t>
  </si>
  <si>
    <t>Exportador</t>
  </si>
  <si>
    <t xml:space="preserve">Café, Fríjol rosado, Maíz amarillo tradicional, Maíz blanco tradicional </t>
  </si>
  <si>
    <t>Serranía del Perijá, Bucaramanga, San Diego-Cesar, Santa Marta</t>
  </si>
  <si>
    <t>Fruver Max</t>
  </si>
  <si>
    <t>Minorista</t>
  </si>
  <si>
    <t>Lulo, Mora, Yuca</t>
  </si>
  <si>
    <t>Zona rural de Agustín Codazzi, Santander</t>
  </si>
  <si>
    <t>Restaurante mi casa</t>
  </si>
  <si>
    <t>Restaurante</t>
  </si>
  <si>
    <t>Plátano, Carne de cerdo,  Carne de pollo, Carne de res</t>
  </si>
  <si>
    <t>Suero y queso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</si>
  <si>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Agustín Codazzi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</si>
  <si>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</si>
  <si>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</si>
  <si>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</si>
  <si>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</si>
  <si>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</si>
  <si>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</si>
  <si>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Diaria</t>
  </si>
  <si>
    <t>Centro de acopio</t>
  </si>
  <si>
    <t xml:space="preserve">Café  </t>
  </si>
  <si>
    <t>Semanal</t>
  </si>
  <si>
    <t>Fríjol rosado</t>
  </si>
  <si>
    <t>Maíz amarillo tradicional</t>
  </si>
  <si>
    <t xml:space="preserve">Maíz blanco tradicional </t>
  </si>
  <si>
    <t>Lulo</t>
  </si>
  <si>
    <t>Bulto de 30 kilogramos</t>
  </si>
  <si>
    <t>Punto de venta</t>
  </si>
  <si>
    <t>Canastilla de 10 kilogramos</t>
  </si>
  <si>
    <t>Yuca</t>
  </si>
  <si>
    <t>Carne de cerdo</t>
  </si>
  <si>
    <t>Kilogramo en canal</t>
  </si>
  <si>
    <t>Carne de pollo</t>
  </si>
  <si>
    <t>Carne de res</t>
  </si>
  <si>
    <t>Finca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</si>
  <si>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</si>
  <si>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</si>
  <si>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</si>
  <si>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</si>
  <si>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</si>
  <si>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</si>
  <si>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</si>
  <si>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</si>
  <si>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</si>
  <si>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</si>
  <si>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</si>
  <si>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</si>
  <si>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08We2s1-44 (EL Milagro)</t>
  </si>
  <si>
    <t>Bulto de 40 Kilogramos</t>
  </si>
  <si>
    <t>Agroindustria</t>
  </si>
  <si>
    <t>Cabecera municipal Agustín Codazzi 100%</t>
  </si>
  <si>
    <t>Canastilla de 25 kilogramos</t>
  </si>
  <si>
    <t>Consumidor final, Intermediario</t>
  </si>
  <si>
    <t>Valledupar 100%</t>
  </si>
  <si>
    <t>Intermediario</t>
  </si>
  <si>
    <t>11Vf2s1-23 (El Milagro)</t>
  </si>
  <si>
    <t xml:space="preserve">Café </t>
  </si>
  <si>
    <t>Intermediario, Exportador, Institucional</t>
  </si>
  <si>
    <t>Santa Marta 20%, Bucaramanga 30%, Finca 50%</t>
  </si>
  <si>
    <t>Tulas de 50 kilogramos</t>
  </si>
  <si>
    <t>Racimo de 10 kilogramos</t>
  </si>
  <si>
    <t>Bulto de 50 Kilogramos</t>
  </si>
  <si>
    <t>11Vf2s1-23                  (Cauo Seco, Punta Arrecha)</t>
  </si>
  <si>
    <t>Bucaramanga 100%</t>
  </si>
  <si>
    <t>Maíz blanco tradicional</t>
  </si>
  <si>
    <t>03Wa-73 (Punta Arrecha)</t>
  </si>
  <si>
    <t>Avicultura de engorde (pollo en pie)</t>
  </si>
  <si>
    <t>Kilogramo en pie</t>
  </si>
  <si>
    <t>Porcicultura de ciclo completo (cerdo en pie)</t>
  </si>
  <si>
    <t>04Wbi-67 (El Milagro)</t>
  </si>
  <si>
    <t>Ganadería doble propósito (leche)</t>
  </si>
  <si>
    <t>Ganadería doble propósito (res en pie)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</si>
  <si>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</si>
  <si>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</si>
  <si>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</si>
  <si>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</si>
  <si>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</si>
  <si>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>11Vf2s1-23                                              (Cauo Seco, Punta Arrecha)</t>
  </si>
  <si>
    <t xml:space="preserve">Línea productiva </t>
  </si>
  <si>
    <t>Promedio</t>
  </si>
  <si>
    <t>Verificar</t>
  </si>
  <si>
    <t>Ganaderia doble propósito (leche)</t>
  </si>
  <si>
    <t>Avicultura de engorde (pollo)</t>
  </si>
  <si>
    <t>Ganaderia doble propósito (res)</t>
  </si>
  <si>
    <t>Porcicultura de ciclo completo (cerdo)</t>
  </si>
  <si>
    <t>Precio a escala municipal</t>
  </si>
  <si>
    <t>Precio a escala departamental</t>
  </si>
  <si>
    <t>Precios a escala nacional</t>
  </si>
  <si>
    <t>Precios gremios (FEDECACAO, FEDECAFE,FENAVI, FEDEGAN,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</si>
</sst>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3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65" fontId="10" fillId="0" borderId="0" xfId="1" applyNumberFormat="1" applyFont="1" applyBorder="1"/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69" fontId="4" fillId="4" borderId="3" xfId="0" applyNumberFormat="1" applyFont="1" applyFill="1" applyBorder="1" applyAlignment="1">
      <alignment horizontal="center" vertical="center"/>
    </xf>
    <xf numFmtId="165" fontId="4" fillId="4" borderId="1" xfId="1" applyNumberFormat="1" applyFont="1" applyFill="1" applyBorder="1"/>
    <xf numFmtId="0" fontId="1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165" fontId="17" fillId="0" borderId="1" xfId="1" applyNumberFormat="1" applyFont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top" wrapText="1"/>
    </xf>
    <xf numFmtId="165" fontId="14" fillId="0" borderId="1" xfId="1" applyNumberFormat="1" applyFont="1" applyBorder="1" applyAlignment="1"/>
    <xf numFmtId="169" fontId="4" fillId="4" borderId="10" xfId="0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 vertical="center"/>
    </xf>
    <xf numFmtId="165" fontId="4" fillId="0" borderId="1" xfId="1" applyNumberFormat="1" applyFont="1" applyFill="1" applyBorder="1"/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9" fontId="8" fillId="4" borderId="1" xfId="0" applyNumberFormat="1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center" vertical="center"/>
    </xf>
    <xf numFmtId="169" fontId="4" fillId="11" borderId="10" xfId="0" applyNumberFormat="1" applyFont="1" applyFill="1" applyBorder="1" applyAlignment="1">
      <alignment horizontal="center" vertical="center"/>
    </xf>
    <xf numFmtId="169" fontId="4" fillId="5" borderId="10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1" fontId="3" fillId="4" borderId="1" xfId="0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165" fontId="17" fillId="0" borderId="1" xfId="1" applyNumberFormat="1" applyFont="1" applyBorder="1" applyAlignment="1">
      <alignment horizontal="center"/>
    </xf>
    <xf numFmtId="165" fontId="17" fillId="0" borderId="1" xfId="1" applyNumberFormat="1" applyFont="1" applyBorder="1" applyAlignment="1"/>
    <xf numFmtId="165" fontId="17" fillId="0" borderId="1" xfId="1" applyNumberFormat="1" applyFont="1" applyBorder="1" applyAlignment="1">
      <alignment vertical="center"/>
    </xf>
    <xf numFmtId="165" fontId="4" fillId="0" borderId="1" xfId="1" applyNumberFormat="1" applyFont="1" applyBorder="1" applyAlignment="1">
      <alignment vertical="center"/>
    </xf>
    <xf numFmtId="1" fontId="0" fillId="0" borderId="0" xfId="0" applyNumberFormat="1"/>
    <xf numFmtId="0" fontId="4" fillId="9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 vertical="top" wrapText="1"/>
    </xf>
    <xf numFmtId="0" fontId="8" fillId="5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1" fontId="3" fillId="13" borderId="1" xfId="0" applyNumberFormat="1" applyFont="1" applyFill="1" applyBorder="1" applyAlignment="1">
      <alignment horizontal="center" vertical="center"/>
    </xf>
    <xf numFmtId="169" fontId="4" fillId="13" borderId="3" xfId="0" applyNumberFormat="1" applyFont="1" applyFill="1" applyBorder="1" applyAlignment="1">
      <alignment horizontal="center" vertical="center"/>
    </xf>
    <xf numFmtId="169" fontId="4" fillId="13" borderId="10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2" fillId="10" borderId="1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</cellXfs>
  <cellStyles count="10"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3" xfId="8" xr:uid="{3C25F54D-7224-4E25-9F10-E16208A9DD8B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'4.3.3. PRECIOS PROMEDIO SIPSA'!$A$23:$A$35</c:f>
              <c:strCache>
                <c:ptCount val="13"/>
                <c:pt idx="0">
                  <c:v>Yuca</c:v>
                </c:pt>
                <c:pt idx="1">
                  <c:v>Maíz blanco tradicional</c:v>
                </c:pt>
                <c:pt idx="2">
                  <c:v>Maíz amarillo tradicional</c:v>
                </c:pt>
                <c:pt idx="3">
                  <c:v>Plátano</c:v>
                </c:pt>
                <c:pt idx="4">
                  <c:v>Mora</c:v>
                </c:pt>
                <c:pt idx="5">
                  <c:v>Lulo</c:v>
                </c:pt>
                <c:pt idx="6">
                  <c:v>Fríjol rosado</c:v>
                </c:pt>
                <c:pt idx="7">
                  <c:v>Cacao</c:v>
                </c:pt>
                <c:pt idx="8">
                  <c:v>Café </c:v>
                </c:pt>
                <c:pt idx="9">
                  <c:v>Avicultura de engorde (pollo)</c:v>
                </c:pt>
                <c:pt idx="10">
                  <c:v>Porcicultura de ciclo completo (cerdo)</c:v>
                </c:pt>
                <c:pt idx="11">
                  <c:v>Ganaderia doble propósito (res)</c:v>
                </c:pt>
                <c:pt idx="12">
                  <c:v>Ganaderia doble propósito (leche)</c:v>
                </c:pt>
              </c:strCache>
            </c:strRef>
          </c:cat>
          <c:val>
            <c:numRef>
              <c:f>'4.3.3. PRECIOS PROMEDIO SIPSA'!$B$23:$B$35</c:f>
              <c:numCache>
                <c:formatCode>_-"$"\ * #,##0_-;\-"$"\ * #,##0_-;_-"$"\ * "-"??_-;_-@_-</c:formatCode>
                <c:ptCount val="13"/>
                <c:pt idx="0">
                  <c:v>1015</c:v>
                </c:pt>
                <c:pt idx="1">
                  <c:v>1348</c:v>
                </c:pt>
                <c:pt idx="2">
                  <c:v>1652.5903523999998</c:v>
                </c:pt>
                <c:pt idx="3">
                  <c:v>2453.3305895999997</c:v>
                </c:pt>
                <c:pt idx="4">
                  <c:v>3375.041667</c:v>
                </c:pt>
                <c:pt idx="5">
                  <c:v>3714</c:v>
                </c:pt>
                <c:pt idx="6">
                  <c:v>6453.333333333333</c:v>
                </c:pt>
                <c:pt idx="7">
                  <c:v>8648.6</c:v>
                </c:pt>
                <c:pt idx="8">
                  <c:v>11410</c:v>
                </c:pt>
                <c:pt idx="9">
                  <c:v>8464</c:v>
                </c:pt>
                <c:pt idx="10">
                  <c:v>7303</c:v>
                </c:pt>
                <c:pt idx="11">
                  <c:v>6277</c:v>
                </c:pt>
                <c:pt idx="12">
                  <c:v>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Variación</a:t>
            </a:r>
            <a:r>
              <a:rPr lang="es-CO" sz="1050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anual precios mayoristas líneas productivas del municipio de Agustín Codazzi</a:t>
            </a:r>
            <a:endParaRPr lang="es-CO" sz="10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MAYOR'!$B$23</c:f>
              <c:strCache>
                <c:ptCount val="1"/>
                <c:pt idx="0">
                  <c:v>Lulo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-4.2144406569569242</c:v>
                </c:pt>
                <c:pt idx="1">
                  <c:v>18.634746036881268</c:v>
                </c:pt>
                <c:pt idx="2">
                  <c:v>32.833378783746923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CE-472D-85B3-FBBE670BC403}"/>
            </c:ext>
          </c:extLst>
        </c:ser>
        <c:ser>
          <c:idx val="1"/>
          <c:order val="1"/>
          <c:tx>
            <c:strRef>
              <c:f>'4.3.4. VARIACION $ PLAZAS MAYOR'!$B$24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8.9743589743589638</c:v>
                </c:pt>
                <c:pt idx="1">
                  <c:v>7.1493212669683288</c:v>
                </c:pt>
                <c:pt idx="2">
                  <c:v>38.344594594594611</c:v>
                </c:pt>
                <c:pt idx="3">
                  <c:v>23.26007326007327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CE-472D-85B3-FBBE670BC403}"/>
            </c:ext>
          </c:extLst>
        </c:ser>
        <c:ser>
          <c:idx val="2"/>
          <c:order val="2"/>
          <c:tx>
            <c:strRef>
              <c:f>'4.3.4. VARIACION $ PLAZAS MAYOR'!$B$25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1.1246703846348822</c:v>
                </c:pt>
                <c:pt idx="1">
                  <c:v>18.990055416415103</c:v>
                </c:pt>
                <c:pt idx="2">
                  <c:v>34.280383461825522</c:v>
                </c:pt>
                <c:pt idx="3">
                  <c:v>0.83795798034225299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CE-472D-85B3-FBBE670BC403}"/>
            </c:ext>
          </c:extLst>
        </c:ser>
        <c:ser>
          <c:idx val="3"/>
          <c:order val="3"/>
          <c:tx>
            <c:strRef>
              <c:f>'4.3.4. VARIACION $ PLAZAS MAYOR'!$B$26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-38.585405638716196</c:v>
                </c:pt>
                <c:pt idx="1">
                  <c:v>5.5989322922922895</c:v>
                </c:pt>
                <c:pt idx="2">
                  <c:v>158.51238620866724</c:v>
                </c:pt>
                <c:pt idx="3">
                  <c:v>24.878621152870807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CE-472D-85B3-FBBE670BC403}"/>
            </c:ext>
          </c:extLst>
        </c:ser>
        <c:ser>
          <c:idx val="4"/>
          <c:order val="4"/>
          <c:tx>
            <c:strRef>
              <c:f>'4.3.4. VARIACION $ PLAZAS MAYOR'!$B$27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5CE-472D-85B3-FBBE670BC403}"/>
            </c:ext>
          </c:extLst>
        </c:ser>
        <c:ser>
          <c:idx val="5"/>
          <c:order val="5"/>
          <c:tx>
            <c:strRef>
              <c:f>'4.3.4. VARIACION $ PLAZAS MAYOR'!$B$28</c:f>
              <c:strCache>
                <c:ptCount val="1"/>
                <c:pt idx="0">
                  <c:v>Café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5CE-472D-85B3-FBBE670BC403}"/>
            </c:ext>
          </c:extLst>
        </c:ser>
        <c:ser>
          <c:idx val="6"/>
          <c:order val="6"/>
          <c:tx>
            <c:strRef>
              <c:f>'4.3.4. VARIACION $ PLAZAS MAYOR'!$B$29</c:f>
              <c:strCache>
                <c:ptCount val="1"/>
                <c:pt idx="0">
                  <c:v>Avicultura de engorde (pollo)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5CE-472D-85B3-FBBE670BC403}"/>
            </c:ext>
          </c:extLst>
        </c:ser>
        <c:ser>
          <c:idx val="7"/>
          <c:order val="7"/>
          <c:tx>
            <c:strRef>
              <c:f>'4.3.4. VARIACION $ PLAZAS MAYOR'!$B$30</c:f>
              <c:strCache>
                <c:ptCount val="1"/>
                <c:pt idx="0">
                  <c:v>Ganaderia doble propósito (res)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5CE-472D-85B3-FBBE670BC403}"/>
            </c:ext>
          </c:extLst>
        </c:ser>
        <c:ser>
          <c:idx val="8"/>
          <c:order val="8"/>
          <c:tx>
            <c:strRef>
              <c:f>'4.3.4. VARIACION $ PLAZAS MAYOR'!$B$31</c:f>
              <c:strCache>
                <c:ptCount val="1"/>
                <c:pt idx="0">
                  <c:v>Porcicultura de ciclo completo (cerdo)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5CE-472D-85B3-FBBE670BC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69213280"/>
        <c:axId val="1669212032"/>
      </c:lineChart>
      <c:catAx>
        <c:axId val="166921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212032"/>
        <c:crosses val="autoZero"/>
        <c:auto val="1"/>
        <c:lblAlgn val="ctr"/>
        <c:lblOffset val="100"/>
        <c:noMultiLvlLbl val="0"/>
      </c:catAx>
      <c:valAx>
        <c:axId val="1669212032"/>
        <c:scaling>
          <c:orientation val="minMax"/>
          <c:max val="160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9213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74942556518078E-2"/>
          <c:y val="0.70453917082354234"/>
          <c:w val="0.95127907233052178"/>
          <c:h val="0.26768300559288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42861</xdr:colOff>
      <xdr:row>20</xdr:row>
      <xdr:rowOff>19050</xdr:rowOff>
    </xdr:from>
    <xdr:to>
      <xdr:col>8</xdr:col>
      <xdr:colOff>409574</xdr:colOff>
      <xdr:row>33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452436</xdr:colOff>
      <xdr:row>16</xdr:row>
      <xdr:rowOff>114300</xdr:rowOff>
    </xdr:from>
    <xdr:to>
      <xdr:col>13</xdr:col>
      <xdr:colOff>514350</xdr:colOff>
      <xdr:row>35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11832B5-645D-46E6-952B-435086F4E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3"/>
  <sheetViews>
    <sheetView tabSelected="1" zoomScaleNormal="100" workbookViewId="0">
      <selection activeCell="B7" sqref="B7"/>
    </sheetView>
  </sheetViews>
  <sheetFormatPr defaultColWidth="11.42578125" defaultRowHeight="14.25"/>
  <cols>
    <col min="2" max="2" width="34.28515625" customWidth="1"/>
    <col min="3" max="3" width="20.85546875" customWidth="1"/>
    <col min="4" max="4" width="13.85546875" customWidth="1"/>
    <col min="5" max="5" width="34.42578125" customWidth="1"/>
  </cols>
  <sheetData>
    <row r="3" spans="2:5">
      <c r="B3" s="56" t="s">
        <v>0</v>
      </c>
      <c r="C3" s="56"/>
      <c r="D3" s="56"/>
      <c r="E3" s="56"/>
    </row>
    <row r="4" spans="2:5" ht="25.5">
      <c r="B4" s="15" t="s">
        <v>1</v>
      </c>
      <c r="C4" s="15" t="s">
        <v>2</v>
      </c>
      <c r="D4" s="15" t="s">
        <v>3</v>
      </c>
      <c r="E4" s="15" t="s">
        <v>4</v>
      </c>
    </row>
    <row r="5" spans="2:5" ht="24">
      <c r="B5" s="28" t="s">
        <v>5</v>
      </c>
      <c r="C5" s="26" t="s">
        <v>6</v>
      </c>
      <c r="D5" s="27">
        <v>283</v>
      </c>
      <c r="E5" s="28" t="s">
        <v>7</v>
      </c>
    </row>
    <row r="6" spans="2:5" ht="24">
      <c r="B6" s="28" t="s">
        <v>8</v>
      </c>
      <c r="C6" s="24" t="s">
        <v>9</v>
      </c>
      <c r="D6" s="25">
        <v>300</v>
      </c>
      <c r="E6" s="28" t="s">
        <v>10</v>
      </c>
    </row>
    <row r="7" spans="2:5" ht="24">
      <c r="B7" s="28" t="s">
        <v>11</v>
      </c>
      <c r="C7" s="26" t="s">
        <v>12</v>
      </c>
      <c r="D7" s="25">
        <v>82</v>
      </c>
      <c r="E7" s="28" t="s">
        <v>13</v>
      </c>
    </row>
    <row r="8" spans="2:5">
      <c r="B8" s="28" t="s">
        <v>14</v>
      </c>
      <c r="C8" s="26" t="s">
        <v>15</v>
      </c>
      <c r="D8" s="26">
        <v>150</v>
      </c>
      <c r="E8" s="28" t="s">
        <v>16</v>
      </c>
    </row>
    <row r="9" spans="2:5" ht="24">
      <c r="B9" s="28" t="s">
        <v>17</v>
      </c>
      <c r="C9" s="25" t="s">
        <v>18</v>
      </c>
      <c r="D9" s="27">
        <v>54</v>
      </c>
      <c r="E9" s="28" t="s">
        <v>19</v>
      </c>
    </row>
    <row r="11" spans="2:5" ht="14.25" customHeight="1"/>
    <row r="13" spans="2:5" ht="60.75" customHeight="1"/>
  </sheetData>
  <mergeCells count="1">
    <mergeCell ref="B3:E3"/>
  </mergeCells>
  <dataValidations count="1">
    <dataValidation type="textLength" allowBlank="1" showInputMessage="1" showErrorMessage="1" sqref="E5:E8 E9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14"/>
  <sheetViews>
    <sheetView zoomScaleNormal="100" workbookViewId="0">
      <selection activeCell="I1" sqref="I1:I1048576"/>
    </sheetView>
  </sheetViews>
  <sheetFormatPr defaultColWidth="11.42578125" defaultRowHeight="14.25"/>
  <cols>
    <col min="2" max="2" width="25.42578125" customWidth="1"/>
    <col min="3" max="3" width="18.7109375" customWidth="1"/>
    <col min="4" max="4" width="19.5703125" customWidth="1"/>
    <col min="5" max="5" width="18.42578125" customWidth="1"/>
    <col min="7" max="7" width="9" customWidth="1"/>
    <col min="8" max="8" width="20.7109375" customWidth="1"/>
  </cols>
  <sheetData>
    <row r="3" spans="2:8">
      <c r="B3" s="56" t="s">
        <v>20</v>
      </c>
      <c r="C3" s="56"/>
      <c r="D3" s="56"/>
      <c r="E3" s="56"/>
      <c r="F3" s="56"/>
      <c r="G3" s="56"/>
      <c r="H3" s="56"/>
    </row>
    <row r="4" spans="2:8" ht="38.450000000000003" customHeight="1">
      <c r="B4" s="63" t="s">
        <v>1</v>
      </c>
      <c r="C4" s="63" t="s">
        <v>21</v>
      </c>
      <c r="D4" s="63" t="s">
        <v>22</v>
      </c>
      <c r="E4" s="15" t="s">
        <v>23</v>
      </c>
      <c r="F4" s="63" t="s">
        <v>24</v>
      </c>
      <c r="G4" s="63" t="s">
        <v>25</v>
      </c>
      <c r="H4" s="15" t="s">
        <v>26</v>
      </c>
    </row>
    <row r="5" spans="2:8">
      <c r="B5" s="63"/>
      <c r="C5" s="63"/>
      <c r="D5" s="63"/>
      <c r="E5" s="15" t="s">
        <v>27</v>
      </c>
      <c r="F5" s="63"/>
      <c r="G5" s="63"/>
      <c r="H5" s="15" t="s">
        <v>27</v>
      </c>
    </row>
    <row r="6" spans="2:8" ht="24">
      <c r="B6" s="28" t="s">
        <v>5</v>
      </c>
      <c r="C6" s="26" t="s">
        <v>6</v>
      </c>
      <c r="D6" s="29" t="s">
        <v>28</v>
      </c>
      <c r="E6" s="29" t="s">
        <v>29</v>
      </c>
      <c r="F6" s="29" t="s">
        <v>30</v>
      </c>
      <c r="G6" s="24" t="s">
        <v>31</v>
      </c>
      <c r="H6" s="29" t="s">
        <v>32</v>
      </c>
    </row>
    <row r="7" spans="2:8" ht="36" customHeight="1">
      <c r="B7" s="59" t="s">
        <v>8</v>
      </c>
      <c r="C7" s="24" t="s">
        <v>6</v>
      </c>
      <c r="D7" s="29" t="s">
        <v>33</v>
      </c>
      <c r="E7" s="29" t="s">
        <v>29</v>
      </c>
      <c r="F7" s="29" t="s">
        <v>30</v>
      </c>
      <c r="G7" s="24" t="s">
        <v>31</v>
      </c>
      <c r="H7" s="29" t="s">
        <v>32</v>
      </c>
    </row>
    <row r="8" spans="2:8" ht="24">
      <c r="B8" s="60"/>
      <c r="C8" s="24" t="s">
        <v>34</v>
      </c>
      <c r="D8" s="29" t="s">
        <v>35</v>
      </c>
      <c r="E8" s="29" t="s">
        <v>29</v>
      </c>
      <c r="F8" s="29" t="s">
        <v>36</v>
      </c>
      <c r="G8" s="24" t="s">
        <v>31</v>
      </c>
      <c r="H8" s="29" t="s">
        <v>32</v>
      </c>
    </row>
    <row r="9" spans="2:8">
      <c r="B9" s="61"/>
      <c r="C9" s="24" t="s">
        <v>37</v>
      </c>
      <c r="D9" s="29" t="s">
        <v>38</v>
      </c>
      <c r="E9" s="29" t="s">
        <v>39</v>
      </c>
      <c r="F9" s="29" t="s">
        <v>36</v>
      </c>
      <c r="G9" s="24" t="s">
        <v>31</v>
      </c>
      <c r="H9" s="29" t="s">
        <v>40</v>
      </c>
    </row>
    <row r="10" spans="2:8" ht="24">
      <c r="B10" s="24" t="s">
        <v>11</v>
      </c>
      <c r="C10" s="26" t="s">
        <v>12</v>
      </c>
      <c r="D10" s="29" t="s">
        <v>41</v>
      </c>
      <c r="E10" s="29" t="s">
        <v>42</v>
      </c>
      <c r="F10" s="29" t="s">
        <v>30</v>
      </c>
      <c r="G10" s="24" t="s">
        <v>31</v>
      </c>
      <c r="H10" s="29" t="s">
        <v>43</v>
      </c>
    </row>
    <row r="11" spans="2:8">
      <c r="B11" s="57" t="s">
        <v>14</v>
      </c>
      <c r="C11" s="26" t="s">
        <v>44</v>
      </c>
      <c r="D11" s="29" t="s">
        <v>45</v>
      </c>
      <c r="E11" s="29" t="s">
        <v>39</v>
      </c>
      <c r="F11" s="29" t="s">
        <v>30</v>
      </c>
      <c r="G11" s="38" t="s">
        <v>46</v>
      </c>
      <c r="H11" s="29" t="s">
        <v>40</v>
      </c>
    </row>
    <row r="12" spans="2:8" ht="24">
      <c r="B12" s="58"/>
      <c r="C12" s="26" t="s">
        <v>47</v>
      </c>
      <c r="D12" s="29" t="s">
        <v>48</v>
      </c>
      <c r="E12" s="29" t="s">
        <v>39</v>
      </c>
      <c r="F12" s="29" t="s">
        <v>36</v>
      </c>
      <c r="G12" s="24" t="s">
        <v>31</v>
      </c>
      <c r="H12" s="29" t="s">
        <v>40</v>
      </c>
    </row>
    <row r="13" spans="2:8" ht="24">
      <c r="B13" s="28" t="s">
        <v>17</v>
      </c>
      <c r="C13" s="25" t="s">
        <v>18</v>
      </c>
      <c r="D13" s="29" t="s">
        <v>49</v>
      </c>
      <c r="E13" s="29" t="s">
        <v>39</v>
      </c>
      <c r="F13" s="29" t="s">
        <v>36</v>
      </c>
      <c r="G13" s="24" t="s">
        <v>31</v>
      </c>
      <c r="H13" s="29" t="s">
        <v>40</v>
      </c>
    </row>
    <row r="14" spans="2:8">
      <c r="B14" s="62" t="s">
        <v>50</v>
      </c>
      <c r="C14" s="62"/>
      <c r="D14" s="62"/>
      <c r="E14" s="62"/>
      <c r="F14" s="62"/>
      <c r="G14" s="62"/>
      <c r="H14" s="62"/>
    </row>
  </sheetData>
  <mergeCells count="9">
    <mergeCell ref="B11:B12"/>
    <mergeCell ref="B7:B9"/>
    <mergeCell ref="B14:H14"/>
    <mergeCell ref="B3:H3"/>
    <mergeCell ref="B4:B5"/>
    <mergeCell ref="C4:C5"/>
    <mergeCell ref="D4:D5"/>
    <mergeCell ref="F4:F5"/>
    <mergeCell ref="G4:G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1"/>
  <sheetViews>
    <sheetView zoomScaleNormal="100" workbookViewId="0">
      <selection activeCell="B5" sqref="B5:F10"/>
    </sheetView>
  </sheetViews>
  <sheetFormatPr defaultColWidth="11.42578125" defaultRowHeight="14.25"/>
  <cols>
    <col min="2" max="2" width="33.42578125" customWidth="1"/>
    <col min="3" max="3" width="18" customWidth="1"/>
    <col min="4" max="4" width="27.7109375" customWidth="1"/>
    <col min="5" max="5" width="21.5703125" customWidth="1"/>
    <col min="6" max="6" width="25.42578125" customWidth="1"/>
  </cols>
  <sheetData>
    <row r="4" spans="2:6">
      <c r="B4" s="56" t="s">
        <v>51</v>
      </c>
      <c r="C4" s="56"/>
      <c r="D4" s="56"/>
      <c r="E4" s="56"/>
      <c r="F4" s="56"/>
    </row>
    <row r="5" spans="2:6" ht="25.5">
      <c r="B5" s="15" t="s">
        <v>52</v>
      </c>
      <c r="C5" s="15" t="s">
        <v>53</v>
      </c>
      <c r="D5" s="15" t="s">
        <v>54</v>
      </c>
      <c r="E5" s="15" t="s">
        <v>55</v>
      </c>
      <c r="F5" s="15" t="s">
        <v>56</v>
      </c>
    </row>
    <row r="6" spans="2:6" ht="24">
      <c r="B6" s="28" t="s">
        <v>5</v>
      </c>
      <c r="C6" s="25" t="s">
        <v>57</v>
      </c>
      <c r="D6" s="25" t="s">
        <v>6</v>
      </c>
      <c r="E6" s="25" t="s">
        <v>58</v>
      </c>
      <c r="F6" s="25" t="s">
        <v>58</v>
      </c>
    </row>
    <row r="7" spans="2:6" ht="24">
      <c r="B7" s="24" t="s">
        <v>59</v>
      </c>
      <c r="C7" s="24" t="s">
        <v>60</v>
      </c>
      <c r="D7" s="25" t="s">
        <v>61</v>
      </c>
      <c r="E7" s="25" t="s">
        <v>58</v>
      </c>
      <c r="F7" s="25" t="s">
        <v>62</v>
      </c>
    </row>
    <row r="8" spans="2:6" ht="24">
      <c r="B8" s="24" t="s">
        <v>63</v>
      </c>
      <c r="C8" s="24" t="s">
        <v>64</v>
      </c>
      <c r="D8" s="25" t="s">
        <v>65</v>
      </c>
      <c r="E8" s="25" t="s">
        <v>58</v>
      </c>
      <c r="F8" s="39" t="s">
        <v>66</v>
      </c>
    </row>
    <row r="9" spans="2:6" ht="24">
      <c r="B9" s="24" t="s">
        <v>67</v>
      </c>
      <c r="C9" s="24" t="s">
        <v>68</v>
      </c>
      <c r="D9" s="25" t="s">
        <v>69</v>
      </c>
      <c r="E9" s="25" t="s">
        <v>58</v>
      </c>
      <c r="F9" s="25" t="s">
        <v>58</v>
      </c>
    </row>
    <row r="10" spans="2:6" ht="24">
      <c r="B10" s="24" t="s">
        <v>70</v>
      </c>
      <c r="C10" s="24" t="s">
        <v>64</v>
      </c>
      <c r="D10" s="25" t="s">
        <v>44</v>
      </c>
      <c r="E10" s="25" t="s">
        <v>58</v>
      </c>
      <c r="F10" s="25" t="s">
        <v>58</v>
      </c>
    </row>
    <row r="11" spans="2:6">
      <c r="B11" s="62" t="s">
        <v>50</v>
      </c>
      <c r="C11" s="62"/>
      <c r="D11" s="62"/>
      <c r="E11" s="62"/>
      <c r="F11" s="62"/>
    </row>
  </sheetData>
  <mergeCells count="2">
    <mergeCell ref="B11:F11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9"/>
  <sheetViews>
    <sheetView zoomScaleNormal="100" workbookViewId="0">
      <selection activeCell="H1" sqref="H1:H1048576"/>
    </sheetView>
  </sheetViews>
  <sheetFormatPr defaultColWidth="11.42578125" defaultRowHeight="14.25"/>
  <cols>
    <col min="2" max="2" width="25.7109375" customWidth="1"/>
    <col min="3" max="3" width="20.140625" customWidth="1"/>
    <col min="4" max="4" width="20.42578125" bestFit="1" customWidth="1"/>
    <col min="5" max="5" width="13.42578125" bestFit="1" customWidth="1"/>
    <col min="7" max="7" width="26.42578125" bestFit="1" customWidth="1"/>
  </cols>
  <sheetData>
    <row r="4" spans="2:7">
      <c r="B4" s="64" t="s">
        <v>71</v>
      </c>
      <c r="C4" s="64"/>
      <c r="D4" s="64"/>
      <c r="E4" s="64"/>
      <c r="F4" s="64"/>
      <c r="G4" s="64"/>
    </row>
    <row r="5" spans="2:7" ht="25.5">
      <c r="B5" s="15" t="s">
        <v>72</v>
      </c>
      <c r="C5" s="15" t="s">
        <v>73</v>
      </c>
      <c r="D5" s="15" t="s">
        <v>74</v>
      </c>
      <c r="E5" s="15" t="s">
        <v>75</v>
      </c>
      <c r="F5" s="15" t="s">
        <v>76</v>
      </c>
      <c r="G5" s="15" t="s">
        <v>77</v>
      </c>
    </row>
    <row r="6" spans="2:7" ht="24">
      <c r="B6" s="28" t="s">
        <v>5</v>
      </c>
      <c r="C6" s="25" t="s">
        <v>6</v>
      </c>
      <c r="D6" s="25" t="s">
        <v>33</v>
      </c>
      <c r="E6" s="25" t="s">
        <v>78</v>
      </c>
      <c r="F6" s="25" t="s">
        <v>31</v>
      </c>
      <c r="G6" s="25" t="s">
        <v>79</v>
      </c>
    </row>
    <row r="7" spans="2:7">
      <c r="B7" s="65" t="s">
        <v>59</v>
      </c>
      <c r="C7" s="25" t="s">
        <v>80</v>
      </c>
      <c r="D7" s="25" t="s">
        <v>33</v>
      </c>
      <c r="E7" s="30" t="s">
        <v>81</v>
      </c>
      <c r="F7" s="25" t="s">
        <v>31</v>
      </c>
      <c r="G7" s="25" t="s">
        <v>79</v>
      </c>
    </row>
    <row r="8" spans="2:7">
      <c r="B8" s="65"/>
      <c r="C8" s="25" t="s">
        <v>82</v>
      </c>
      <c r="D8" s="25" t="s">
        <v>33</v>
      </c>
      <c r="E8" s="30" t="s">
        <v>81</v>
      </c>
      <c r="F8" s="25" t="s">
        <v>31</v>
      </c>
      <c r="G8" s="25" t="s">
        <v>79</v>
      </c>
    </row>
    <row r="9" spans="2:7">
      <c r="B9" s="65"/>
      <c r="C9" s="31" t="s">
        <v>83</v>
      </c>
      <c r="D9" s="25" t="s">
        <v>33</v>
      </c>
      <c r="E9" s="30" t="s">
        <v>81</v>
      </c>
      <c r="F9" s="25" t="s">
        <v>31</v>
      </c>
      <c r="G9" s="25" t="s">
        <v>79</v>
      </c>
    </row>
    <row r="10" spans="2:7">
      <c r="B10" s="65"/>
      <c r="C10" s="31" t="s">
        <v>84</v>
      </c>
      <c r="D10" s="25" t="s">
        <v>33</v>
      </c>
      <c r="E10" s="30" t="s">
        <v>81</v>
      </c>
      <c r="F10" s="25" t="s">
        <v>31</v>
      </c>
      <c r="G10" s="25" t="s">
        <v>79</v>
      </c>
    </row>
    <row r="11" spans="2:7">
      <c r="B11" s="59" t="s">
        <v>63</v>
      </c>
      <c r="C11" s="31" t="s">
        <v>85</v>
      </c>
      <c r="D11" s="25" t="s">
        <v>86</v>
      </c>
      <c r="E11" s="31" t="s">
        <v>81</v>
      </c>
      <c r="F11" s="30" t="s">
        <v>46</v>
      </c>
      <c r="G11" s="31" t="s">
        <v>87</v>
      </c>
    </row>
    <row r="12" spans="2:7">
      <c r="B12" s="60"/>
      <c r="C12" s="31" t="s">
        <v>34</v>
      </c>
      <c r="D12" s="31" t="s">
        <v>88</v>
      </c>
      <c r="E12" s="31" t="s">
        <v>81</v>
      </c>
      <c r="F12" s="25" t="s">
        <v>31</v>
      </c>
      <c r="G12" s="31" t="s">
        <v>87</v>
      </c>
    </row>
    <row r="13" spans="2:7">
      <c r="B13" s="60"/>
      <c r="C13" s="31" t="s">
        <v>89</v>
      </c>
      <c r="D13" s="25" t="s">
        <v>33</v>
      </c>
      <c r="E13" s="31" t="s">
        <v>81</v>
      </c>
      <c r="F13" s="25" t="s">
        <v>31</v>
      </c>
      <c r="G13" s="31" t="s">
        <v>87</v>
      </c>
    </row>
    <row r="14" spans="2:7">
      <c r="B14" s="65" t="s">
        <v>67</v>
      </c>
      <c r="C14" s="25" t="s">
        <v>37</v>
      </c>
      <c r="D14" s="31" t="s">
        <v>38</v>
      </c>
      <c r="E14" s="31" t="s">
        <v>78</v>
      </c>
      <c r="F14" s="25" t="s">
        <v>31</v>
      </c>
      <c r="G14" s="31" t="s">
        <v>87</v>
      </c>
    </row>
    <row r="15" spans="2:7">
      <c r="B15" s="65"/>
      <c r="C15" s="31" t="s">
        <v>90</v>
      </c>
      <c r="D15" s="31" t="s">
        <v>91</v>
      </c>
      <c r="E15" s="31" t="s">
        <v>81</v>
      </c>
      <c r="F15" s="25" t="s">
        <v>31</v>
      </c>
      <c r="G15" s="31" t="s">
        <v>87</v>
      </c>
    </row>
    <row r="16" spans="2:7">
      <c r="B16" s="65"/>
      <c r="C16" s="25" t="s">
        <v>92</v>
      </c>
      <c r="D16" s="31" t="s">
        <v>91</v>
      </c>
      <c r="E16" s="31" t="s">
        <v>81</v>
      </c>
      <c r="F16" s="25" t="s">
        <v>31</v>
      </c>
      <c r="G16" s="31" t="s">
        <v>87</v>
      </c>
    </row>
    <row r="17" spans="2:7">
      <c r="B17" s="65"/>
      <c r="C17" s="31" t="s">
        <v>93</v>
      </c>
      <c r="D17" s="31" t="s">
        <v>91</v>
      </c>
      <c r="E17" s="31" t="s">
        <v>81</v>
      </c>
      <c r="F17" s="25" t="s">
        <v>31</v>
      </c>
      <c r="G17" s="31" t="s">
        <v>87</v>
      </c>
    </row>
    <row r="18" spans="2:7">
      <c r="B18" s="24" t="s">
        <v>70</v>
      </c>
      <c r="C18" s="31" t="s">
        <v>44</v>
      </c>
      <c r="D18" s="31" t="s">
        <v>45</v>
      </c>
      <c r="E18" s="31" t="s">
        <v>78</v>
      </c>
      <c r="F18" s="30" t="s">
        <v>46</v>
      </c>
      <c r="G18" s="31" t="s">
        <v>94</v>
      </c>
    </row>
    <row r="19" spans="2:7">
      <c r="B19" s="64" t="s">
        <v>50</v>
      </c>
      <c r="C19" s="64"/>
      <c r="D19" s="64"/>
      <c r="E19" s="64"/>
      <c r="F19" s="64"/>
      <c r="G19" s="64"/>
    </row>
  </sheetData>
  <mergeCells count="5">
    <mergeCell ref="B4:G4"/>
    <mergeCell ref="B19:G19"/>
    <mergeCell ref="B7:B10"/>
    <mergeCell ref="B11:B13"/>
    <mergeCell ref="B14:B17"/>
  </mergeCells>
  <conditionalFormatting sqref="B7">
    <cfRule type="duplicateValues" dxfId="0" priority="5"/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8"/>
  <sheetViews>
    <sheetView topLeftCell="B4" zoomScaleNormal="100" workbookViewId="0">
      <selection activeCell="C15" sqref="C15"/>
    </sheetView>
  </sheetViews>
  <sheetFormatPr defaultColWidth="11.42578125" defaultRowHeight="14.25"/>
  <cols>
    <col min="2" max="2" width="18.7109375" customWidth="1"/>
    <col min="3" max="3" width="27.85546875" bestFit="1" customWidth="1"/>
    <col min="4" max="4" width="26.28515625" customWidth="1"/>
    <col min="5" max="5" width="17.42578125" customWidth="1"/>
    <col min="6" max="6" width="14.140625" customWidth="1"/>
    <col min="7" max="7" width="14" customWidth="1"/>
    <col min="8" max="8" width="12.28515625" customWidth="1"/>
    <col min="9" max="9" width="10.85546875" bestFit="1" customWidth="1"/>
    <col min="10" max="10" width="12" customWidth="1"/>
  </cols>
  <sheetData>
    <row r="2" spans="2:10">
      <c r="B2" s="64" t="s">
        <v>95</v>
      </c>
      <c r="C2" s="64"/>
      <c r="D2" s="64"/>
      <c r="E2" s="64"/>
      <c r="F2" s="64"/>
      <c r="G2" s="64"/>
      <c r="H2" s="64"/>
      <c r="I2" s="64"/>
    </row>
    <row r="3" spans="2:10" ht="33.6" customHeight="1">
      <c r="B3" s="66" t="s">
        <v>96</v>
      </c>
      <c r="C3" s="66" t="s">
        <v>97</v>
      </c>
      <c r="D3" s="66" t="s">
        <v>98</v>
      </c>
      <c r="E3" s="66" t="s">
        <v>99</v>
      </c>
      <c r="F3" s="66"/>
      <c r="G3" s="66" t="s">
        <v>26</v>
      </c>
      <c r="H3" s="16" t="s">
        <v>100</v>
      </c>
      <c r="I3" s="16" t="s">
        <v>101</v>
      </c>
      <c r="J3" s="16" t="s">
        <v>102</v>
      </c>
    </row>
    <row r="4" spans="2:10">
      <c r="B4" s="66"/>
      <c r="C4" s="66"/>
      <c r="D4" s="66"/>
      <c r="E4" s="16" t="s">
        <v>103</v>
      </c>
      <c r="F4" s="16" t="s">
        <v>104</v>
      </c>
      <c r="G4" s="66"/>
      <c r="H4" s="16" t="s">
        <v>105</v>
      </c>
      <c r="I4" s="16" t="s">
        <v>105</v>
      </c>
      <c r="J4" s="17" t="s">
        <v>106</v>
      </c>
    </row>
    <row r="5" spans="2:10" ht="36">
      <c r="B5" s="67" t="s">
        <v>107</v>
      </c>
      <c r="C5" s="26" t="s">
        <v>6</v>
      </c>
      <c r="D5" s="25" t="s">
        <v>108</v>
      </c>
      <c r="E5" s="29" t="s">
        <v>109</v>
      </c>
      <c r="F5" s="32">
        <v>1</v>
      </c>
      <c r="G5" s="25" t="s">
        <v>110</v>
      </c>
      <c r="H5" s="33">
        <v>313</v>
      </c>
      <c r="I5" s="33">
        <v>27000</v>
      </c>
      <c r="J5" s="51">
        <f>H5/I5*100</f>
        <v>1.1592592592592592</v>
      </c>
    </row>
    <row r="6" spans="2:10" ht="24">
      <c r="B6" s="68"/>
      <c r="C6" s="26" t="s">
        <v>85</v>
      </c>
      <c r="D6" s="29" t="s">
        <v>111</v>
      </c>
      <c r="E6" s="29" t="s">
        <v>112</v>
      </c>
      <c r="F6" s="32">
        <v>1</v>
      </c>
      <c r="G6" s="25" t="s">
        <v>113</v>
      </c>
      <c r="H6" s="33">
        <v>450</v>
      </c>
      <c r="I6" s="33">
        <v>3600</v>
      </c>
      <c r="J6" s="50">
        <f t="shared" ref="J6:J17" si="0">H6/I6*100</f>
        <v>12.5</v>
      </c>
    </row>
    <row r="7" spans="2:10" ht="36">
      <c r="B7" s="68"/>
      <c r="C7" s="26" t="s">
        <v>34</v>
      </c>
      <c r="D7" s="29" t="s">
        <v>88</v>
      </c>
      <c r="E7" s="29" t="s">
        <v>114</v>
      </c>
      <c r="F7" s="32">
        <v>1</v>
      </c>
      <c r="G7" s="25" t="s">
        <v>110</v>
      </c>
      <c r="H7" s="33">
        <v>800</v>
      </c>
      <c r="I7" s="33">
        <v>2500</v>
      </c>
      <c r="J7" s="50">
        <f t="shared" si="0"/>
        <v>32</v>
      </c>
    </row>
    <row r="8" spans="2:10" ht="36">
      <c r="B8" s="69" t="s">
        <v>115</v>
      </c>
      <c r="C8" s="26" t="s">
        <v>116</v>
      </c>
      <c r="D8" s="25" t="s">
        <v>108</v>
      </c>
      <c r="E8" s="29" t="s">
        <v>117</v>
      </c>
      <c r="F8" s="32">
        <v>1</v>
      </c>
      <c r="G8" s="25" t="s">
        <v>118</v>
      </c>
      <c r="H8" s="33">
        <v>115</v>
      </c>
      <c r="I8" s="33">
        <v>21000</v>
      </c>
      <c r="J8" s="51">
        <f>H8/I8*100</f>
        <v>0.54761904761904767</v>
      </c>
    </row>
    <row r="9" spans="2:10" ht="36">
      <c r="B9" s="69"/>
      <c r="C9" s="26" t="s">
        <v>82</v>
      </c>
      <c r="D9" s="29" t="s">
        <v>119</v>
      </c>
      <c r="E9" s="29" t="s">
        <v>114</v>
      </c>
      <c r="F9" s="32">
        <v>1</v>
      </c>
      <c r="G9" s="25" t="s">
        <v>110</v>
      </c>
      <c r="H9" s="33">
        <v>280</v>
      </c>
      <c r="I9" s="33">
        <v>6000</v>
      </c>
      <c r="J9" s="51">
        <f t="shared" si="0"/>
        <v>4.666666666666667</v>
      </c>
    </row>
    <row r="10" spans="2:10">
      <c r="B10" s="69"/>
      <c r="C10" s="26" t="s">
        <v>37</v>
      </c>
      <c r="D10" s="29" t="s">
        <v>120</v>
      </c>
      <c r="E10" s="29" t="s">
        <v>114</v>
      </c>
      <c r="F10" s="32">
        <v>1</v>
      </c>
      <c r="G10" s="25" t="s">
        <v>40</v>
      </c>
      <c r="H10" s="33">
        <v>0</v>
      </c>
      <c r="I10" s="33">
        <v>2000</v>
      </c>
      <c r="J10" s="26">
        <f t="shared" si="0"/>
        <v>0</v>
      </c>
    </row>
    <row r="11" spans="2:10" ht="36">
      <c r="B11" s="69"/>
      <c r="C11" s="26" t="s">
        <v>89</v>
      </c>
      <c r="D11" s="25" t="s">
        <v>121</v>
      </c>
      <c r="E11" s="29" t="s">
        <v>114</v>
      </c>
      <c r="F11" s="32">
        <v>1</v>
      </c>
      <c r="G11" s="25" t="s">
        <v>110</v>
      </c>
      <c r="H11" s="33">
        <v>100</v>
      </c>
      <c r="I11" s="33">
        <v>1600</v>
      </c>
      <c r="J11" s="26">
        <f t="shared" si="0"/>
        <v>6.25</v>
      </c>
    </row>
    <row r="12" spans="2:10" ht="24">
      <c r="B12" s="69" t="s">
        <v>122</v>
      </c>
      <c r="C12" s="25" t="s">
        <v>83</v>
      </c>
      <c r="D12" s="25" t="s">
        <v>121</v>
      </c>
      <c r="E12" s="29" t="s">
        <v>114</v>
      </c>
      <c r="F12" s="32">
        <v>1</v>
      </c>
      <c r="G12" s="25" t="s">
        <v>123</v>
      </c>
      <c r="H12" s="33">
        <v>220</v>
      </c>
      <c r="I12" s="33">
        <v>1800</v>
      </c>
      <c r="J12" s="50">
        <f t="shared" si="0"/>
        <v>12.222222222222221</v>
      </c>
    </row>
    <row r="13" spans="2:10" ht="36">
      <c r="B13" s="69"/>
      <c r="C13" s="25" t="s">
        <v>124</v>
      </c>
      <c r="D13" s="25" t="s">
        <v>121</v>
      </c>
      <c r="E13" s="29" t="s">
        <v>114</v>
      </c>
      <c r="F13" s="32">
        <v>1</v>
      </c>
      <c r="G13" s="25" t="s">
        <v>110</v>
      </c>
      <c r="H13" s="33">
        <v>140</v>
      </c>
      <c r="I13" s="33">
        <v>1700</v>
      </c>
      <c r="J13" s="26">
        <f t="shared" si="0"/>
        <v>8.235294117647058</v>
      </c>
    </row>
    <row r="14" spans="2:10" ht="36">
      <c r="B14" s="69" t="s">
        <v>125</v>
      </c>
      <c r="C14" s="26" t="s">
        <v>126</v>
      </c>
      <c r="D14" s="29" t="s">
        <v>127</v>
      </c>
      <c r="E14" s="29" t="s">
        <v>112</v>
      </c>
      <c r="F14" s="32">
        <v>1</v>
      </c>
      <c r="G14" s="25" t="s">
        <v>110</v>
      </c>
      <c r="H14" s="33">
        <v>700</v>
      </c>
      <c r="I14" s="33">
        <v>11000</v>
      </c>
      <c r="J14" s="26">
        <f t="shared" si="0"/>
        <v>6.3636363636363633</v>
      </c>
    </row>
    <row r="15" spans="2:10" ht="24">
      <c r="B15" s="69"/>
      <c r="C15" s="25" t="s">
        <v>128</v>
      </c>
      <c r="D15" s="29" t="s">
        <v>127</v>
      </c>
      <c r="E15" s="29" t="s">
        <v>112</v>
      </c>
      <c r="F15" s="32">
        <v>1</v>
      </c>
      <c r="G15" s="25" t="s">
        <v>40</v>
      </c>
      <c r="H15" s="33">
        <v>0</v>
      </c>
      <c r="I15" s="33">
        <v>8000</v>
      </c>
      <c r="J15" s="26">
        <f>H15/I15*100</f>
        <v>0</v>
      </c>
    </row>
    <row r="16" spans="2:10">
      <c r="B16" s="69" t="s">
        <v>129</v>
      </c>
      <c r="C16" s="26" t="s">
        <v>130</v>
      </c>
      <c r="D16" s="29" t="s">
        <v>45</v>
      </c>
      <c r="E16" s="29" t="s">
        <v>114</v>
      </c>
      <c r="F16" s="32">
        <v>1</v>
      </c>
      <c r="G16" s="25" t="s">
        <v>40</v>
      </c>
      <c r="H16" s="33">
        <v>0</v>
      </c>
      <c r="I16" s="33">
        <v>1600</v>
      </c>
      <c r="J16" s="26">
        <f t="shared" si="0"/>
        <v>0</v>
      </c>
    </row>
    <row r="17" spans="2:10">
      <c r="B17" s="69"/>
      <c r="C17" s="26" t="s">
        <v>131</v>
      </c>
      <c r="D17" s="29" t="s">
        <v>127</v>
      </c>
      <c r="E17" s="29" t="s">
        <v>114</v>
      </c>
      <c r="F17" s="32">
        <v>1</v>
      </c>
      <c r="G17" s="25" t="s">
        <v>40</v>
      </c>
      <c r="H17" s="33">
        <v>0</v>
      </c>
      <c r="I17" s="33">
        <v>7100</v>
      </c>
      <c r="J17" s="26">
        <f t="shared" si="0"/>
        <v>0</v>
      </c>
    </row>
    <row r="18" spans="2:10">
      <c r="B18" s="64" t="s">
        <v>50</v>
      </c>
      <c r="C18" s="64"/>
      <c r="D18" s="64"/>
      <c r="E18" s="64"/>
      <c r="F18" s="64"/>
      <c r="G18" s="64"/>
      <c r="H18" s="64"/>
      <c r="I18" s="64"/>
    </row>
  </sheetData>
  <mergeCells count="12">
    <mergeCell ref="B3:B4"/>
    <mergeCell ref="E3:F3"/>
    <mergeCell ref="G3:G4"/>
    <mergeCell ref="B2:I2"/>
    <mergeCell ref="B18:I18"/>
    <mergeCell ref="C3:C4"/>
    <mergeCell ref="D3:D4"/>
    <mergeCell ref="B5:B7"/>
    <mergeCell ref="B8:B11"/>
    <mergeCell ref="B12:B13"/>
    <mergeCell ref="B14:B15"/>
    <mergeCell ref="B16:B1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7"/>
  <sheetViews>
    <sheetView zoomScaleNormal="100" workbookViewId="0">
      <selection activeCell="B3" sqref="B3:G17"/>
    </sheetView>
  </sheetViews>
  <sheetFormatPr defaultColWidth="11.42578125" defaultRowHeight="14.25"/>
  <cols>
    <col min="1" max="1" width="8.85546875" customWidth="1"/>
    <col min="2" max="2" width="27.42578125" customWidth="1"/>
    <col min="3" max="3" width="27.85546875" bestFit="1" customWidth="1"/>
    <col min="4" max="4" width="16.8554687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71" t="s">
        <v>132</v>
      </c>
      <c r="C2" s="72"/>
      <c r="D2" s="72"/>
      <c r="E2" s="72"/>
      <c r="F2" s="72"/>
      <c r="G2" s="72"/>
    </row>
    <row r="3" spans="2:13" ht="28.5" customHeight="1">
      <c r="B3" s="70" t="s">
        <v>96</v>
      </c>
      <c r="C3" s="70" t="s">
        <v>97</v>
      </c>
      <c r="D3" s="70" t="s">
        <v>98</v>
      </c>
      <c r="E3" s="70" t="s">
        <v>133</v>
      </c>
      <c r="F3" s="70" t="s">
        <v>134</v>
      </c>
      <c r="G3" s="70" t="s">
        <v>135</v>
      </c>
      <c r="I3" s="70" t="s">
        <v>97</v>
      </c>
      <c r="J3" s="70" t="s">
        <v>133</v>
      </c>
      <c r="K3" s="70" t="s">
        <v>134</v>
      </c>
      <c r="L3" s="70" t="s">
        <v>135</v>
      </c>
      <c r="M3" s="70" t="s">
        <v>136</v>
      </c>
    </row>
    <row r="4" spans="2:13" ht="15.75" customHeight="1">
      <c r="B4" s="70"/>
      <c r="C4" s="70"/>
      <c r="D4" s="70"/>
      <c r="E4" s="70" t="s">
        <v>105</v>
      </c>
      <c r="F4" s="70" t="s">
        <v>105</v>
      </c>
      <c r="G4" s="70" t="s">
        <v>105</v>
      </c>
      <c r="I4" s="70"/>
      <c r="J4" s="70" t="s">
        <v>105</v>
      </c>
      <c r="K4" s="70" t="s">
        <v>105</v>
      </c>
      <c r="L4" s="70" t="s">
        <v>105</v>
      </c>
      <c r="M4" s="70"/>
    </row>
    <row r="5" spans="2:13" ht="24">
      <c r="B5" s="67" t="s">
        <v>107</v>
      </c>
      <c r="C5" s="26" t="s">
        <v>6</v>
      </c>
      <c r="D5" s="25" t="s">
        <v>108</v>
      </c>
      <c r="E5" s="34">
        <v>5750</v>
      </c>
      <c r="F5" s="34">
        <v>29000</v>
      </c>
      <c r="G5" s="33">
        <v>27000</v>
      </c>
      <c r="I5" s="26" t="s">
        <v>6</v>
      </c>
      <c r="J5" s="34">
        <v>5750</v>
      </c>
      <c r="K5" s="34">
        <v>29000</v>
      </c>
      <c r="L5" s="33">
        <v>27000</v>
      </c>
      <c r="M5" s="52">
        <f>K5/J5*100-100</f>
        <v>404.34782608695656</v>
      </c>
    </row>
    <row r="6" spans="2:13" ht="24">
      <c r="B6" s="68"/>
      <c r="C6" s="26" t="s">
        <v>85</v>
      </c>
      <c r="D6" s="29" t="s">
        <v>111</v>
      </c>
      <c r="E6" s="34">
        <v>2500</v>
      </c>
      <c r="F6" s="34">
        <v>5000</v>
      </c>
      <c r="G6" s="33">
        <v>3600</v>
      </c>
      <c r="I6" s="26" t="s">
        <v>85</v>
      </c>
      <c r="J6" s="34">
        <v>2500</v>
      </c>
      <c r="K6" s="34">
        <v>5000</v>
      </c>
      <c r="L6" s="33">
        <v>3600</v>
      </c>
      <c r="M6" s="40">
        <f t="shared" ref="M6:M17" si="0">K6/J6*100-100</f>
        <v>100</v>
      </c>
    </row>
    <row r="7" spans="2:13" ht="24">
      <c r="B7" s="68"/>
      <c r="C7" s="26" t="s">
        <v>34</v>
      </c>
      <c r="D7" s="29" t="s">
        <v>88</v>
      </c>
      <c r="E7" s="34">
        <v>300</v>
      </c>
      <c r="F7" s="34">
        <v>5500</v>
      </c>
      <c r="G7" s="33">
        <v>2500</v>
      </c>
      <c r="I7" s="26" t="s">
        <v>34</v>
      </c>
      <c r="J7" s="34">
        <v>300</v>
      </c>
      <c r="K7" s="34">
        <v>5500</v>
      </c>
      <c r="L7" s="33">
        <v>2500</v>
      </c>
      <c r="M7" s="52">
        <f>K7/J7*100-100</f>
        <v>1733.3333333333333</v>
      </c>
    </row>
    <row r="8" spans="2:13" ht="24">
      <c r="B8" s="69" t="s">
        <v>115</v>
      </c>
      <c r="C8" s="26" t="s">
        <v>116</v>
      </c>
      <c r="D8" s="25" t="s">
        <v>108</v>
      </c>
      <c r="E8" s="34">
        <v>9000</v>
      </c>
      <c r="F8" s="34">
        <v>24000</v>
      </c>
      <c r="G8" s="33">
        <v>21000</v>
      </c>
      <c r="I8" s="26" t="s">
        <v>116</v>
      </c>
      <c r="J8" s="34">
        <v>9000</v>
      </c>
      <c r="K8" s="34">
        <v>24000</v>
      </c>
      <c r="L8" s="33">
        <v>21000</v>
      </c>
      <c r="M8" s="40">
        <f t="shared" si="0"/>
        <v>166.66666666666663</v>
      </c>
    </row>
    <row r="9" spans="2:13" ht="24">
      <c r="B9" s="69"/>
      <c r="C9" s="26" t="s">
        <v>82</v>
      </c>
      <c r="D9" s="29" t="s">
        <v>119</v>
      </c>
      <c r="E9" s="34">
        <v>1000</v>
      </c>
      <c r="F9" s="34">
        <v>6000</v>
      </c>
      <c r="G9" s="33">
        <v>6000</v>
      </c>
      <c r="I9" s="26" t="s">
        <v>82</v>
      </c>
      <c r="J9" s="34">
        <v>1000</v>
      </c>
      <c r="K9" s="34">
        <v>6000</v>
      </c>
      <c r="L9" s="33">
        <v>6000</v>
      </c>
      <c r="M9" s="52">
        <f t="shared" si="0"/>
        <v>500</v>
      </c>
    </row>
    <row r="10" spans="2:13" ht="24">
      <c r="B10" s="69"/>
      <c r="C10" s="26" t="s">
        <v>37</v>
      </c>
      <c r="D10" s="29" t="s">
        <v>120</v>
      </c>
      <c r="E10" s="34">
        <v>800</v>
      </c>
      <c r="F10" s="34">
        <v>2500</v>
      </c>
      <c r="G10" s="33">
        <v>2000</v>
      </c>
      <c r="I10" s="26" t="s">
        <v>37</v>
      </c>
      <c r="J10" s="34">
        <v>800</v>
      </c>
      <c r="K10" s="34">
        <v>2500</v>
      </c>
      <c r="L10" s="33">
        <v>2000</v>
      </c>
      <c r="M10" s="40">
        <f>K10/J10*100-100</f>
        <v>212.5</v>
      </c>
    </row>
    <row r="11" spans="2:13" ht="24">
      <c r="B11" s="69"/>
      <c r="C11" s="26" t="s">
        <v>89</v>
      </c>
      <c r="D11" s="25" t="s">
        <v>121</v>
      </c>
      <c r="E11" s="34">
        <v>600</v>
      </c>
      <c r="F11" s="34">
        <v>2200</v>
      </c>
      <c r="G11" s="33">
        <v>1600</v>
      </c>
      <c r="I11" s="26" t="s">
        <v>89</v>
      </c>
      <c r="J11" s="34">
        <v>600</v>
      </c>
      <c r="K11" s="34">
        <v>2200</v>
      </c>
      <c r="L11" s="33">
        <v>1600</v>
      </c>
      <c r="M11" s="40">
        <f t="shared" si="0"/>
        <v>266.66666666666663</v>
      </c>
    </row>
    <row r="12" spans="2:13" ht="24">
      <c r="B12" s="69" t="s">
        <v>137</v>
      </c>
      <c r="C12" s="25" t="s">
        <v>83</v>
      </c>
      <c r="D12" s="25" t="s">
        <v>121</v>
      </c>
      <c r="E12" s="34">
        <v>900</v>
      </c>
      <c r="F12" s="34">
        <v>2100</v>
      </c>
      <c r="G12" s="33">
        <v>1800</v>
      </c>
      <c r="I12" s="25" t="s">
        <v>83</v>
      </c>
      <c r="J12" s="34">
        <v>900</v>
      </c>
      <c r="K12" s="34">
        <v>2100</v>
      </c>
      <c r="L12" s="33">
        <v>1800</v>
      </c>
      <c r="M12" s="40">
        <f t="shared" si="0"/>
        <v>133.33333333333334</v>
      </c>
    </row>
    <row r="13" spans="2:13" ht="24">
      <c r="B13" s="69"/>
      <c r="C13" s="25" t="s">
        <v>124</v>
      </c>
      <c r="D13" s="25" t="s">
        <v>121</v>
      </c>
      <c r="E13" s="34">
        <v>500</v>
      </c>
      <c r="F13" s="34">
        <v>1900</v>
      </c>
      <c r="G13" s="33">
        <v>1700</v>
      </c>
      <c r="I13" s="25" t="s">
        <v>124</v>
      </c>
      <c r="J13" s="34">
        <v>500</v>
      </c>
      <c r="K13" s="34">
        <v>1900</v>
      </c>
      <c r="L13" s="33">
        <v>1700</v>
      </c>
      <c r="M13" s="40">
        <f t="shared" si="0"/>
        <v>280</v>
      </c>
    </row>
    <row r="14" spans="2:13">
      <c r="B14" s="69" t="s">
        <v>125</v>
      </c>
      <c r="C14" s="26" t="s">
        <v>126</v>
      </c>
      <c r="D14" s="29" t="s">
        <v>127</v>
      </c>
      <c r="E14" s="34">
        <v>10500</v>
      </c>
      <c r="F14" s="34">
        <v>11000</v>
      </c>
      <c r="G14" s="33">
        <v>11000</v>
      </c>
      <c r="I14" s="26" t="s">
        <v>126</v>
      </c>
      <c r="J14" s="34">
        <v>10500</v>
      </c>
      <c r="K14" s="34">
        <v>11000</v>
      </c>
      <c r="L14" s="33">
        <v>11000</v>
      </c>
      <c r="M14" s="53">
        <f t="shared" si="0"/>
        <v>4.7619047619047734</v>
      </c>
    </row>
    <row r="15" spans="2:13" ht="24">
      <c r="B15" s="69"/>
      <c r="C15" s="25" t="s">
        <v>128</v>
      </c>
      <c r="D15" s="29" t="s">
        <v>127</v>
      </c>
      <c r="E15" s="34">
        <v>6000</v>
      </c>
      <c r="F15" s="34">
        <v>8500</v>
      </c>
      <c r="G15" s="33">
        <v>8000</v>
      </c>
      <c r="I15" s="25" t="s">
        <v>128</v>
      </c>
      <c r="J15" s="34">
        <v>6000</v>
      </c>
      <c r="K15" s="34">
        <v>8500</v>
      </c>
      <c r="L15" s="33">
        <v>8000</v>
      </c>
      <c r="M15" s="53">
        <f t="shared" si="0"/>
        <v>41.666666666666686</v>
      </c>
    </row>
    <row r="16" spans="2:13">
      <c r="B16" s="69" t="s">
        <v>129</v>
      </c>
      <c r="C16" s="26" t="s">
        <v>130</v>
      </c>
      <c r="D16" s="29" t="s">
        <v>45</v>
      </c>
      <c r="E16" s="34">
        <v>1067</v>
      </c>
      <c r="F16" s="34">
        <v>2233</v>
      </c>
      <c r="G16" s="33">
        <v>1600</v>
      </c>
      <c r="I16" s="26" t="s">
        <v>130</v>
      </c>
      <c r="J16" s="34">
        <v>1067</v>
      </c>
      <c r="K16" s="34">
        <v>2233</v>
      </c>
      <c r="L16" s="33">
        <v>1600</v>
      </c>
      <c r="M16" s="40">
        <f t="shared" si="0"/>
        <v>109.27835051546393</v>
      </c>
    </row>
    <row r="17" spans="2:13">
      <c r="B17" s="69"/>
      <c r="C17" s="26" t="s">
        <v>131</v>
      </c>
      <c r="D17" s="29" t="s">
        <v>127</v>
      </c>
      <c r="E17" s="34">
        <v>6700</v>
      </c>
      <c r="F17" s="34">
        <v>7600</v>
      </c>
      <c r="G17" s="33">
        <v>7100</v>
      </c>
      <c r="I17" s="26" t="s">
        <v>131</v>
      </c>
      <c r="J17" s="34">
        <v>6700</v>
      </c>
      <c r="K17" s="34">
        <v>7600</v>
      </c>
      <c r="L17" s="33">
        <v>7100</v>
      </c>
      <c r="M17" s="53">
        <f t="shared" si="0"/>
        <v>13.432835820895519</v>
      </c>
    </row>
  </sheetData>
  <mergeCells count="17">
    <mergeCell ref="B8:B11"/>
    <mergeCell ref="B12:B13"/>
    <mergeCell ref="B14:B15"/>
    <mergeCell ref="B16:B17"/>
    <mergeCell ref="B2:G2"/>
    <mergeCell ref="B5:B7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6"/>
  <sheetViews>
    <sheetView topLeftCell="A19" zoomScaleNormal="100" workbookViewId="0">
      <selection activeCell="K31" sqref="K31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7" t="s">
        <v>138</v>
      </c>
      <c r="B2" s="6">
        <v>2019</v>
      </c>
      <c r="C2" s="6">
        <v>2020</v>
      </c>
      <c r="D2" s="6">
        <v>2021</v>
      </c>
      <c r="E2" s="6">
        <v>2022</v>
      </c>
      <c r="F2" s="6">
        <v>2023</v>
      </c>
      <c r="G2" s="6" t="s">
        <v>139</v>
      </c>
      <c r="H2" s="6" t="s">
        <v>140</v>
      </c>
    </row>
    <row r="3" spans="1:8">
      <c r="A3" s="41" t="s">
        <v>82</v>
      </c>
      <c r="B3" s="43">
        <v>5185</v>
      </c>
      <c r="C3" s="43"/>
      <c r="D3" s="43">
        <v>6012</v>
      </c>
      <c r="E3" s="43"/>
      <c r="F3" s="43">
        <v>8163</v>
      </c>
      <c r="G3" s="44">
        <f t="shared" ref="G3:G12" si="0">AVERAGE(B3:F3)</f>
        <v>6453.333333333333</v>
      </c>
      <c r="H3" s="23">
        <f>SUM(B3:F3)/3</f>
        <v>6453.333333333333</v>
      </c>
    </row>
    <row r="4" spans="1:8">
      <c r="A4" s="41" t="s">
        <v>85</v>
      </c>
      <c r="B4" s="43">
        <v>3227</v>
      </c>
      <c r="C4" s="43">
        <v>3091</v>
      </c>
      <c r="D4" s="43">
        <v>3667</v>
      </c>
      <c r="E4" s="43">
        <v>4871</v>
      </c>
      <c r="F4" s="43"/>
      <c r="G4" s="44">
        <f t="shared" si="0"/>
        <v>3714</v>
      </c>
      <c r="H4" s="23">
        <f>SUM(B4:F4)/4</f>
        <v>3714</v>
      </c>
    </row>
    <row r="5" spans="1:8">
      <c r="A5" s="41" t="s">
        <v>124</v>
      </c>
      <c r="B5" s="43">
        <v>1348</v>
      </c>
      <c r="C5" s="43"/>
      <c r="D5" s="43"/>
      <c r="E5" s="43"/>
      <c r="F5" s="43"/>
      <c r="G5" s="44">
        <f t="shared" si="0"/>
        <v>1348</v>
      </c>
      <c r="H5" s="23">
        <f>SUM(B5:F5)/1</f>
        <v>1348</v>
      </c>
    </row>
    <row r="6" spans="1:8">
      <c r="A6" s="41" t="s">
        <v>89</v>
      </c>
      <c r="B6" s="43">
        <v>1015</v>
      </c>
      <c r="C6" s="43"/>
      <c r="D6" s="43"/>
      <c r="E6" s="43"/>
      <c r="F6" s="43"/>
      <c r="G6" s="44">
        <f t="shared" si="0"/>
        <v>1015</v>
      </c>
      <c r="H6" s="23">
        <f>SUM(B6:F6)/1</f>
        <v>1015</v>
      </c>
    </row>
    <row r="7" spans="1:8">
      <c r="A7" s="41" t="s">
        <v>141</v>
      </c>
      <c r="B7" s="43">
        <v>1014</v>
      </c>
      <c r="C7" s="43">
        <v>1105</v>
      </c>
      <c r="D7" s="43">
        <v>1184</v>
      </c>
      <c r="E7" s="43">
        <v>1638</v>
      </c>
      <c r="F7" s="43">
        <v>2019</v>
      </c>
      <c r="G7" s="44">
        <f t="shared" si="0"/>
        <v>1392</v>
      </c>
      <c r="H7" s="23">
        <f>SUM(B7:F7)/5</f>
        <v>1392</v>
      </c>
    </row>
    <row r="8" spans="1:8">
      <c r="A8" s="42" t="s">
        <v>83</v>
      </c>
      <c r="B8" s="43">
        <v>1279.170875</v>
      </c>
      <c r="C8" s="43">
        <v>1293.557331</v>
      </c>
      <c r="D8" s="43">
        <v>1539.204585</v>
      </c>
      <c r="E8" s="43">
        <v>2066.849819</v>
      </c>
      <c r="F8" s="43">
        <v>2084.1691519999999</v>
      </c>
      <c r="G8" s="44">
        <f t="shared" si="0"/>
        <v>1652.5903523999998</v>
      </c>
      <c r="H8" s="23">
        <f>SUM(B8:F8)/5</f>
        <v>1652.5903523999998</v>
      </c>
    </row>
    <row r="9" spans="1:8">
      <c r="A9" s="42" t="s">
        <v>34</v>
      </c>
      <c r="B9" s="43">
        <v>3434.666667</v>
      </c>
      <c r="C9" s="43">
        <v>3315.416667</v>
      </c>
      <c r="D9" s="43"/>
      <c r="E9" s="43"/>
      <c r="F9" s="43"/>
      <c r="G9" s="44">
        <f t="shared" si="0"/>
        <v>3375.041667</v>
      </c>
      <c r="H9" s="23">
        <f>SUM(B9:F9)/2</f>
        <v>3375.041667</v>
      </c>
    </row>
    <row r="10" spans="1:8">
      <c r="A10" s="42" t="s">
        <v>37</v>
      </c>
      <c r="B10" s="43">
        <v>2033.3114840000001</v>
      </c>
      <c r="C10" s="43">
        <v>1248.75</v>
      </c>
      <c r="D10" s="43">
        <v>1318.666667</v>
      </c>
      <c r="E10" s="43">
        <v>3408.916667</v>
      </c>
      <c r="F10" s="43">
        <v>4257.0081300000002</v>
      </c>
      <c r="G10" s="44">
        <f t="shared" si="0"/>
        <v>2453.3305895999997</v>
      </c>
      <c r="H10" s="23">
        <f t="shared" ref="H10:H15" si="1">SUM(B10:F10)/5</f>
        <v>2453.3305895999997</v>
      </c>
    </row>
    <row r="11" spans="1:8">
      <c r="A11" s="19" t="s">
        <v>6</v>
      </c>
      <c r="B11" s="43">
        <v>6578</v>
      </c>
      <c r="C11" s="43">
        <v>8083</v>
      </c>
      <c r="D11" s="43">
        <v>7795</v>
      </c>
      <c r="E11" s="43">
        <v>8802</v>
      </c>
      <c r="F11" s="43">
        <v>11985</v>
      </c>
      <c r="G11" s="44">
        <f t="shared" si="0"/>
        <v>8648.6</v>
      </c>
      <c r="H11" s="23">
        <f t="shared" si="1"/>
        <v>8648.6</v>
      </c>
    </row>
    <row r="12" spans="1:8">
      <c r="A12" s="19" t="s">
        <v>116</v>
      </c>
      <c r="B12" s="43">
        <v>6296</v>
      </c>
      <c r="C12" s="43">
        <v>8383</v>
      </c>
      <c r="D12" s="43">
        <v>12158</v>
      </c>
      <c r="E12" s="43">
        <v>17209</v>
      </c>
      <c r="F12" s="43">
        <v>13004</v>
      </c>
      <c r="G12" s="44">
        <f t="shared" si="0"/>
        <v>11410</v>
      </c>
      <c r="H12" s="23">
        <f t="shared" si="1"/>
        <v>11410</v>
      </c>
    </row>
    <row r="13" spans="1:8">
      <c r="A13" s="19" t="s">
        <v>142</v>
      </c>
      <c r="B13" s="43">
        <v>6411</v>
      </c>
      <c r="C13" s="43">
        <v>6629</v>
      </c>
      <c r="D13" s="43">
        <v>8407</v>
      </c>
      <c r="E13" s="43">
        <v>9786</v>
      </c>
      <c r="F13" s="43">
        <v>11087</v>
      </c>
      <c r="G13" s="44">
        <f t="shared" ref="G13:G15" si="2">AVERAGE(B13:F13)</f>
        <v>8464</v>
      </c>
      <c r="H13" s="2">
        <f t="shared" si="1"/>
        <v>8464</v>
      </c>
    </row>
    <row r="14" spans="1:8">
      <c r="A14" s="19" t="s">
        <v>143</v>
      </c>
      <c r="B14" s="43">
        <v>4384</v>
      </c>
      <c r="C14" s="43">
        <v>4667</v>
      </c>
      <c r="D14" s="43">
        <v>6470</v>
      </c>
      <c r="E14" s="43">
        <v>8027</v>
      </c>
      <c r="F14" s="43">
        <v>7835</v>
      </c>
      <c r="G14" s="44">
        <f t="shared" si="2"/>
        <v>6276.6</v>
      </c>
      <c r="H14" s="2">
        <f t="shared" si="1"/>
        <v>6276.6</v>
      </c>
    </row>
    <row r="15" spans="1:8" ht="25.5">
      <c r="A15" s="19" t="s">
        <v>144</v>
      </c>
      <c r="B15" s="18">
        <v>5174</v>
      </c>
      <c r="C15" s="18">
        <v>5481</v>
      </c>
      <c r="D15" s="18">
        <v>7564</v>
      </c>
      <c r="E15" s="18">
        <v>8609</v>
      </c>
      <c r="F15" s="18">
        <v>9687</v>
      </c>
      <c r="G15" s="45">
        <f t="shared" si="2"/>
        <v>7303</v>
      </c>
      <c r="H15" s="46">
        <f t="shared" si="1"/>
        <v>7303</v>
      </c>
    </row>
    <row r="16" spans="1:8" ht="15" thickBot="1">
      <c r="A16" s="8"/>
      <c r="B16" s="4"/>
      <c r="C16" s="4"/>
      <c r="D16" s="4"/>
      <c r="E16" s="4"/>
      <c r="F16" s="4"/>
      <c r="G16" s="4"/>
      <c r="H16" s="4"/>
    </row>
    <row r="17" spans="1:8">
      <c r="A17" s="11" t="s">
        <v>145</v>
      </c>
      <c r="B17" s="4"/>
      <c r="C17" s="4"/>
      <c r="D17" s="4"/>
      <c r="E17" s="4"/>
      <c r="F17" s="4"/>
      <c r="G17" s="4"/>
      <c r="H17" s="4"/>
    </row>
    <row r="18" spans="1:8">
      <c r="A18" s="12" t="s">
        <v>146</v>
      </c>
      <c r="B18" s="4"/>
      <c r="C18" s="4"/>
      <c r="D18" s="4"/>
      <c r="E18" s="4"/>
      <c r="F18" s="4"/>
      <c r="G18" s="4"/>
      <c r="H18" s="4"/>
    </row>
    <row r="19" spans="1:8">
      <c r="A19" s="9" t="s">
        <v>147</v>
      </c>
      <c r="C19" s="4"/>
      <c r="D19" s="4"/>
      <c r="E19" s="4"/>
      <c r="F19" s="4"/>
      <c r="G19" s="4"/>
      <c r="H19" s="4"/>
    </row>
    <row r="20" spans="1:8" ht="36.75" thickBot="1">
      <c r="A20" s="10" t="s">
        <v>148</v>
      </c>
      <c r="C20" s="4"/>
      <c r="D20" s="4"/>
      <c r="E20" s="4"/>
      <c r="F20" s="4"/>
      <c r="G20" s="4"/>
      <c r="H20" s="4"/>
    </row>
    <row r="21" spans="1:8">
      <c r="C21" s="4"/>
    </row>
    <row r="22" spans="1:8">
      <c r="A22" s="6" t="s">
        <v>97</v>
      </c>
      <c r="B22" s="6" t="s">
        <v>139</v>
      </c>
      <c r="C22" s="4"/>
    </row>
    <row r="23" spans="1:8">
      <c r="A23" s="41" t="s">
        <v>89</v>
      </c>
      <c r="B23" s="23">
        <v>1015</v>
      </c>
      <c r="C23" s="4"/>
    </row>
    <row r="24" spans="1:8">
      <c r="A24" s="41" t="s">
        <v>124</v>
      </c>
      <c r="B24" s="23">
        <v>1348</v>
      </c>
      <c r="C24" s="4"/>
    </row>
    <row r="25" spans="1:8">
      <c r="A25" s="42" t="s">
        <v>83</v>
      </c>
      <c r="B25" s="23">
        <v>1652.5903523999998</v>
      </c>
      <c r="C25" s="4"/>
    </row>
    <row r="26" spans="1:8">
      <c r="A26" s="42" t="s">
        <v>37</v>
      </c>
      <c r="B26" s="23">
        <v>2453.3305895999997</v>
      </c>
      <c r="C26" s="4"/>
    </row>
    <row r="27" spans="1:8">
      <c r="A27" s="42" t="s">
        <v>34</v>
      </c>
      <c r="B27" s="23">
        <v>3375.041667</v>
      </c>
      <c r="C27" s="4"/>
      <c r="E27" s="47"/>
    </row>
    <row r="28" spans="1:8">
      <c r="A28" s="41" t="s">
        <v>85</v>
      </c>
      <c r="B28" s="23">
        <v>3714</v>
      </c>
      <c r="C28" s="4"/>
    </row>
    <row r="29" spans="1:8">
      <c r="A29" s="41" t="s">
        <v>82</v>
      </c>
      <c r="B29" s="23">
        <v>6453.333333333333</v>
      </c>
      <c r="C29" s="4"/>
    </row>
    <row r="30" spans="1:8">
      <c r="A30" s="19" t="s">
        <v>6</v>
      </c>
      <c r="B30" s="23">
        <v>8648.6</v>
      </c>
      <c r="C30" s="4"/>
    </row>
    <row r="31" spans="1:8">
      <c r="A31" s="19" t="s">
        <v>116</v>
      </c>
      <c r="B31" s="23">
        <v>11410</v>
      </c>
      <c r="C31" s="4"/>
    </row>
    <row r="32" spans="1:8">
      <c r="A32" s="19" t="s">
        <v>142</v>
      </c>
      <c r="B32" s="20">
        <v>8464</v>
      </c>
      <c r="C32" s="4"/>
    </row>
    <row r="33" spans="1:3" ht="25.5">
      <c r="A33" s="19" t="s">
        <v>144</v>
      </c>
      <c r="B33" s="20">
        <v>7303</v>
      </c>
      <c r="C33" s="4"/>
    </row>
    <row r="34" spans="1:3">
      <c r="A34" s="19" t="s">
        <v>143</v>
      </c>
      <c r="B34" s="20">
        <v>6277</v>
      </c>
      <c r="C34" s="4"/>
    </row>
    <row r="35" spans="1:3">
      <c r="A35" s="41" t="s">
        <v>141</v>
      </c>
      <c r="B35" s="20">
        <v>1392</v>
      </c>
      <c r="C35" s="4"/>
    </row>
    <row r="36" spans="1:3">
      <c r="C36" s="4"/>
    </row>
  </sheetData>
  <sortState xmlns:xlrd2="http://schemas.microsoft.com/office/spreadsheetml/2017/richdata2" ref="A23:C31">
    <sortCondition ref="C23:C31"/>
  </sortState>
  <pageMargins left="0.7" right="0.7" top="0.75" bottom="0.75" header="0.3" footer="0.3"/>
  <pageSetup paperSize="9" orientation="portrait" horizontalDpi="300" verticalDpi="300" r:id="rId1"/>
  <ignoredErrors>
    <ignoredError sqref="H9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1"/>
  <sheetViews>
    <sheetView topLeftCell="A16" zoomScaleNormal="100" workbookViewId="0">
      <selection activeCell="G26" sqref="G26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138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139</v>
      </c>
    </row>
    <row r="3" spans="2:8">
      <c r="B3" s="48" t="s">
        <v>82</v>
      </c>
      <c r="C3" s="43">
        <v>5185</v>
      </c>
      <c r="D3" s="43"/>
      <c r="E3" s="43">
        <v>6012</v>
      </c>
      <c r="F3" s="43"/>
      <c r="G3" s="43">
        <v>8163</v>
      </c>
      <c r="H3" s="14">
        <f t="shared" ref="H3:H15" si="0">AVERAGE(C3:G3)</f>
        <v>6453.333333333333</v>
      </c>
    </row>
    <row r="4" spans="2:8">
      <c r="B4" s="48" t="s">
        <v>85</v>
      </c>
      <c r="C4" s="43">
        <v>3227</v>
      </c>
      <c r="D4" s="43">
        <v>3091</v>
      </c>
      <c r="E4" s="43">
        <v>3667</v>
      </c>
      <c r="F4" s="43">
        <v>4871</v>
      </c>
      <c r="G4" s="43"/>
      <c r="H4" s="14">
        <f t="shared" si="0"/>
        <v>3714</v>
      </c>
    </row>
    <row r="5" spans="2:8">
      <c r="B5" s="48" t="s">
        <v>124</v>
      </c>
      <c r="C5" s="43">
        <v>1348</v>
      </c>
      <c r="D5" s="43"/>
      <c r="E5" s="43"/>
      <c r="F5" s="43"/>
      <c r="G5" s="43"/>
      <c r="H5" s="14">
        <f t="shared" si="0"/>
        <v>1348</v>
      </c>
    </row>
    <row r="6" spans="2:8">
      <c r="B6" s="48" t="s">
        <v>89</v>
      </c>
      <c r="C6" s="43">
        <v>1015</v>
      </c>
      <c r="D6" s="43"/>
      <c r="E6" s="43"/>
      <c r="F6" s="43"/>
      <c r="G6" s="43"/>
      <c r="H6" s="14">
        <f t="shared" si="0"/>
        <v>1015</v>
      </c>
    </row>
    <row r="7" spans="2:8">
      <c r="B7" s="48" t="s">
        <v>141</v>
      </c>
      <c r="C7" s="43">
        <v>1014</v>
      </c>
      <c r="D7" s="43">
        <v>1105</v>
      </c>
      <c r="E7" s="43">
        <v>1184</v>
      </c>
      <c r="F7" s="43">
        <v>1638</v>
      </c>
      <c r="G7" s="43">
        <v>2019</v>
      </c>
      <c r="H7" s="14">
        <f t="shared" si="0"/>
        <v>1392</v>
      </c>
    </row>
    <row r="8" spans="2:8">
      <c r="B8" s="42" t="s">
        <v>83</v>
      </c>
      <c r="C8" s="43">
        <v>1279.170875</v>
      </c>
      <c r="D8" s="43">
        <v>1293.557331</v>
      </c>
      <c r="E8" s="43">
        <v>1539.204585</v>
      </c>
      <c r="F8" s="43">
        <v>2066.849819</v>
      </c>
      <c r="G8" s="43">
        <v>2084.1691519999999</v>
      </c>
      <c r="H8" s="14">
        <f t="shared" si="0"/>
        <v>1652.5903523999998</v>
      </c>
    </row>
    <row r="9" spans="2:8">
      <c r="B9" s="42" t="s">
        <v>34</v>
      </c>
      <c r="C9" s="43">
        <v>3434.666667</v>
      </c>
      <c r="D9" s="43">
        <v>3315.416667</v>
      </c>
      <c r="E9" s="43"/>
      <c r="F9" s="43"/>
      <c r="G9" s="43"/>
      <c r="H9" s="14">
        <f t="shared" si="0"/>
        <v>3375.041667</v>
      </c>
    </row>
    <row r="10" spans="2:8">
      <c r="B10" s="42" t="s">
        <v>37</v>
      </c>
      <c r="C10" s="43">
        <v>2033.3114840000001</v>
      </c>
      <c r="D10" s="43">
        <v>1248.75</v>
      </c>
      <c r="E10" s="43">
        <v>1318.666667</v>
      </c>
      <c r="F10" s="43">
        <v>3408.916667</v>
      </c>
      <c r="G10" s="43">
        <v>4257.0081300000002</v>
      </c>
      <c r="H10" s="14">
        <f t="shared" si="0"/>
        <v>2453.3305895999997</v>
      </c>
    </row>
    <row r="11" spans="2:8">
      <c r="B11" s="49" t="s">
        <v>6</v>
      </c>
      <c r="C11" s="43">
        <v>6578</v>
      </c>
      <c r="D11" s="43">
        <v>8083</v>
      </c>
      <c r="E11" s="43">
        <v>7795</v>
      </c>
      <c r="F11" s="43">
        <v>8802</v>
      </c>
      <c r="G11" s="43">
        <v>11985</v>
      </c>
      <c r="H11" s="14">
        <f t="shared" si="0"/>
        <v>8648.6</v>
      </c>
    </row>
    <row r="12" spans="2:8">
      <c r="B12" s="49" t="s">
        <v>116</v>
      </c>
      <c r="C12" s="43">
        <v>6296</v>
      </c>
      <c r="D12" s="43">
        <v>8383</v>
      </c>
      <c r="E12" s="43">
        <v>12158</v>
      </c>
      <c r="F12" s="43">
        <v>17209</v>
      </c>
      <c r="G12" s="43">
        <v>13004</v>
      </c>
      <c r="H12" s="14">
        <f t="shared" si="0"/>
        <v>11410</v>
      </c>
    </row>
    <row r="13" spans="2:8">
      <c r="B13" s="49" t="s">
        <v>142</v>
      </c>
      <c r="C13" s="43">
        <v>6411</v>
      </c>
      <c r="D13" s="43">
        <v>6629</v>
      </c>
      <c r="E13" s="43">
        <v>8407</v>
      </c>
      <c r="F13" s="43">
        <v>9786</v>
      </c>
      <c r="G13" s="43">
        <v>11087</v>
      </c>
      <c r="H13" s="14">
        <f t="shared" si="0"/>
        <v>8464</v>
      </c>
    </row>
    <row r="14" spans="2:8">
      <c r="B14" s="49" t="s">
        <v>143</v>
      </c>
      <c r="C14" s="43">
        <v>4384</v>
      </c>
      <c r="D14" s="43">
        <v>4667</v>
      </c>
      <c r="E14" s="43">
        <v>6470</v>
      </c>
      <c r="F14" s="43">
        <v>8027</v>
      </c>
      <c r="G14" s="43">
        <v>7835</v>
      </c>
      <c r="H14" s="14">
        <f t="shared" si="0"/>
        <v>6276.6</v>
      </c>
    </row>
    <row r="15" spans="2:8">
      <c r="B15" s="49" t="s">
        <v>144</v>
      </c>
      <c r="C15" s="18">
        <v>5174</v>
      </c>
      <c r="D15" s="18">
        <v>5481</v>
      </c>
      <c r="E15" s="18">
        <v>7564</v>
      </c>
      <c r="F15" s="18">
        <v>8609</v>
      </c>
      <c r="G15" s="18">
        <v>9687</v>
      </c>
      <c r="H15" s="14">
        <f t="shared" si="0"/>
        <v>7303</v>
      </c>
    </row>
    <row r="16" spans="2:8" ht="15" thickBot="1">
      <c r="B16" s="4"/>
      <c r="C16" s="4"/>
      <c r="D16" s="4"/>
      <c r="E16" s="5"/>
      <c r="H16" s="5"/>
    </row>
    <row r="17" spans="2:8">
      <c r="B17" s="11" t="s">
        <v>145</v>
      </c>
      <c r="C17" s="4"/>
      <c r="D17" s="4"/>
      <c r="E17" s="5"/>
      <c r="H17" s="5"/>
    </row>
    <row r="18" spans="2:8">
      <c r="B18" s="12" t="s">
        <v>146</v>
      </c>
      <c r="C18" s="4"/>
      <c r="D18" s="4"/>
      <c r="E18" s="5"/>
      <c r="H18" s="5"/>
    </row>
    <row r="19" spans="2:8">
      <c r="B19" s="9" t="s">
        <v>147</v>
      </c>
      <c r="C19" s="4"/>
      <c r="D19" s="4"/>
      <c r="E19" s="5"/>
      <c r="H19" s="5"/>
    </row>
    <row r="20" spans="2:8" ht="36.75" thickBot="1">
      <c r="B20" s="10" t="s">
        <v>148</v>
      </c>
      <c r="C20" s="4"/>
      <c r="D20" s="4"/>
      <c r="E20" s="5"/>
      <c r="H20" s="5"/>
    </row>
    <row r="21" spans="2:8">
      <c r="B21" s="3"/>
      <c r="C21" s="3"/>
      <c r="D21" s="4"/>
      <c r="E21" s="4"/>
      <c r="F21" s="4"/>
      <c r="G21" s="4"/>
      <c r="H21" s="5"/>
    </row>
    <row r="22" spans="2:8">
      <c r="B22" s="1" t="s">
        <v>138</v>
      </c>
      <c r="C22" s="1">
        <v>2020</v>
      </c>
      <c r="D22" s="1">
        <v>2021</v>
      </c>
      <c r="E22" s="1">
        <v>2022</v>
      </c>
      <c r="F22" s="1">
        <v>2023</v>
      </c>
      <c r="G22" s="4"/>
      <c r="H22" s="5"/>
    </row>
    <row r="23" spans="2:8">
      <c r="B23" s="48" t="s">
        <v>85</v>
      </c>
      <c r="C23" s="22">
        <f>D4/C4*100-100</f>
        <v>-4.2144406569569242</v>
      </c>
      <c r="D23" s="22">
        <f t="shared" ref="D23:E23" si="1">E4/D4*100-100</f>
        <v>18.634746036881268</v>
      </c>
      <c r="E23" s="22">
        <f t="shared" si="1"/>
        <v>32.833378783746923</v>
      </c>
      <c r="F23" s="22"/>
      <c r="G23" s="54" cm="1">
        <f t="array" ref="G23">+AVERAGE(ABS(C23:F23))</f>
        <v>13.920641369396279</v>
      </c>
      <c r="H23" s="5"/>
    </row>
    <row r="24" spans="2:8">
      <c r="B24" s="48" t="s">
        <v>141</v>
      </c>
      <c r="C24" s="22">
        <f>D7/C7*100-100</f>
        <v>8.9743589743589638</v>
      </c>
      <c r="D24" s="22">
        <f t="shared" ref="D24:F24" si="2">E7/D7*100-100</f>
        <v>7.1493212669683288</v>
      </c>
      <c r="E24" s="22">
        <f t="shared" si="2"/>
        <v>38.344594594594611</v>
      </c>
      <c r="F24" s="22">
        <f t="shared" si="2"/>
        <v>23.26007326007327</v>
      </c>
      <c r="G24" s="13" cm="1">
        <f t="array" ref="G24">+AVERAGE(ABS(C24:F24))</f>
        <v>19.432087023998793</v>
      </c>
      <c r="H24" s="5"/>
    </row>
    <row r="25" spans="2:8">
      <c r="B25" s="42" t="s">
        <v>83</v>
      </c>
      <c r="C25" s="22">
        <f>D8/C8*100-100</f>
        <v>1.1246703846348822</v>
      </c>
      <c r="D25" s="22">
        <f t="shared" ref="D25:F25" si="3">E8/D8*100-100</f>
        <v>18.990055416415103</v>
      </c>
      <c r="E25" s="22">
        <f t="shared" si="3"/>
        <v>34.280383461825522</v>
      </c>
      <c r="F25" s="22">
        <f t="shared" si="3"/>
        <v>0.83795798034225299</v>
      </c>
      <c r="G25" s="54" cm="1">
        <f t="array" ref="G25">+AVERAGE(ABS(C25:F25))</f>
        <v>13.80826681080444</v>
      </c>
    </row>
    <row r="26" spans="2:8" ht="15" customHeight="1">
      <c r="B26" s="42" t="s">
        <v>37</v>
      </c>
      <c r="C26" s="22">
        <f>D10/C10*100-100</f>
        <v>-38.585405638716196</v>
      </c>
      <c r="D26" s="22">
        <f t="shared" ref="D26:F26" si="4">E10/D10*100-100</f>
        <v>5.5989322922922895</v>
      </c>
      <c r="E26" s="22">
        <f t="shared" si="4"/>
        <v>158.51238620866724</v>
      </c>
      <c r="F26" s="22">
        <f t="shared" si="4"/>
        <v>24.878621152870807</v>
      </c>
      <c r="G26" s="37" cm="1">
        <f t="array" ref="G26">+AVERAGE(ABS(C26:F26))</f>
        <v>56.893836323136632</v>
      </c>
    </row>
    <row r="27" spans="2:8">
      <c r="B27" s="49" t="s">
        <v>6</v>
      </c>
      <c r="C27" s="22">
        <f t="shared" ref="C27:F27" si="5">D11/C11*100-100</f>
        <v>22.879294618425064</v>
      </c>
      <c r="D27" s="22">
        <f t="shared" si="5"/>
        <v>-3.5630335271557527</v>
      </c>
      <c r="E27" s="22">
        <f t="shared" si="5"/>
        <v>12.918537524053875</v>
      </c>
      <c r="F27" s="22">
        <f t="shared" si="5"/>
        <v>36.162235855487381</v>
      </c>
      <c r="G27" s="36" cm="1">
        <f t="array" ref="G27">+AVERAGE(ABS(C27:F27))</f>
        <v>18.880775381280518</v>
      </c>
    </row>
    <row r="28" spans="2:8">
      <c r="B28" s="49" t="s">
        <v>116</v>
      </c>
      <c r="C28" s="22">
        <f t="shared" ref="C28:F28" si="6">D12/C12*100-100</f>
        <v>33.148030495552717</v>
      </c>
      <c r="D28" s="22">
        <f t="shared" si="6"/>
        <v>45.031611594894429</v>
      </c>
      <c r="E28" s="22">
        <f t="shared" si="6"/>
        <v>41.544661950978792</v>
      </c>
      <c r="F28" s="22">
        <f t="shared" si="6"/>
        <v>-24.434888721018069</v>
      </c>
      <c r="G28" s="36" cm="1">
        <f t="array" ref="G28">+AVERAGE(ABS(C28:F28))</f>
        <v>36.039798190611002</v>
      </c>
    </row>
    <row r="29" spans="2:8">
      <c r="B29" s="49" t="s">
        <v>142</v>
      </c>
      <c r="C29" s="22">
        <f t="shared" ref="C29:F29" si="7">D13/C13*100-100</f>
        <v>3.4004055529558599</v>
      </c>
      <c r="D29" s="22">
        <f t="shared" si="7"/>
        <v>26.821541710665258</v>
      </c>
      <c r="E29" s="22">
        <f t="shared" si="7"/>
        <v>16.402997502081604</v>
      </c>
      <c r="F29" s="22">
        <f t="shared" si="7"/>
        <v>13.294502350296341</v>
      </c>
      <c r="G29" s="55" cm="1">
        <f t="array" ref="G29">+AVERAGE(ABS(C29:F29))</f>
        <v>14.979861778999766</v>
      </c>
    </row>
    <row r="30" spans="2:8">
      <c r="B30" s="49" t="s">
        <v>143</v>
      </c>
      <c r="C30" s="22">
        <f t="shared" ref="C30:F30" si="8">D14/C14*100-100</f>
        <v>6.4552919708029179</v>
      </c>
      <c r="D30" s="22">
        <f t="shared" si="8"/>
        <v>38.632954788943636</v>
      </c>
      <c r="E30" s="22">
        <f t="shared" si="8"/>
        <v>24.064914992272037</v>
      </c>
      <c r="F30" s="22">
        <f t="shared" si="8"/>
        <v>-2.3919272455462703</v>
      </c>
      <c r="G30" s="35" cm="1">
        <f t="array" ref="G30">+AVERAGE(ABS(C30:F30))</f>
        <v>17.886272249391215</v>
      </c>
    </row>
    <row r="31" spans="2:8">
      <c r="B31" s="49" t="s">
        <v>144</v>
      </c>
      <c r="C31" s="22">
        <f t="shared" ref="C31:F31" si="9">D15/C15*100-100</f>
        <v>5.9335137224584571</v>
      </c>
      <c r="D31" s="22">
        <f t="shared" si="9"/>
        <v>38.004013866082829</v>
      </c>
      <c r="E31" s="22">
        <f t="shared" si="9"/>
        <v>13.815441565309357</v>
      </c>
      <c r="F31" s="22">
        <f t="shared" si="9"/>
        <v>12.521779533046811</v>
      </c>
      <c r="G31" s="21" cm="1">
        <f t="array" ref="G31">+AVERAGE(ABS(C31:F31))</f>
        <v>17.568687171724363</v>
      </c>
    </row>
  </sheetData>
  <pageMargins left="0.7" right="0.7" top="0.75" bottom="0.75" header="0.3" footer="0.3"/>
  <ignoredErrors>
    <ignoredError sqref="C24" formula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2025-07-26T03:39:45+00:00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4872A7-75FF-4129-9A90-2EECEAD631A4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2025-07-26T03:46:17Z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