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3. MUNICIPIOS 2025\1. MERCADOS\1. ESCRITURA-DTS\3. JULIO\5. SAN DIEGO-CESAR\"/>
    </mc:Choice>
  </mc:AlternateContent>
  <xr:revisionPtr revIDLastSave="0" documentId="13_ncr:1_{EAB2087F-9061-4A29-A02F-C7F269E9512F}" xr6:coauthVersionLast="47" xr6:coauthVersionMax="47" xr10:uidLastSave="{00000000-0000-0000-0000-000000000000}"/>
  <bookViews>
    <workbookView xWindow="-120" yWindow="-120" windowWidth="20730" windowHeight="1104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2" hidden="1">'4.2.4. AGENTES COMERCIALES 1'!#REF!</definedName>
    <definedName name="_xlnm._FilterDatabase" localSheetId="3" hidden="1">'4.2.5. AGENTES COMERCIALES 2'!$B$4:$G$18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9" l="1" a="1"/>
  <c r="G27" i="9"/>
  <c r="G23" i="9" a="1"/>
  <c r="G23" i="9" s="1"/>
  <c r="G22" i="9" a="1"/>
  <c r="G22" i="9" s="1"/>
  <c r="C26" i="9"/>
  <c r="D26" i="9"/>
  <c r="E26" i="9"/>
  <c r="F26" i="9"/>
  <c r="C27" i="9"/>
  <c r="D27" i="9"/>
  <c r="E27" i="9"/>
  <c r="F27" i="9"/>
  <c r="D25" i="9"/>
  <c r="E25" i="9"/>
  <c r="F25" i="9"/>
  <c r="C25" i="9"/>
  <c r="C24" i="9"/>
  <c r="D24" i="9"/>
  <c r="E24" i="9"/>
  <c r="F24" i="9"/>
  <c r="D23" i="9"/>
  <c r="E23" i="9"/>
  <c r="F23" i="9"/>
  <c r="C23" i="9"/>
  <c r="D22" i="9"/>
  <c r="E22" i="9"/>
  <c r="F22" i="9"/>
  <c r="C22" i="9"/>
  <c r="H11" i="8"/>
  <c r="H8" i="8"/>
  <c r="H6" i="8"/>
  <c r="H10" i="8"/>
  <c r="H4" i="8"/>
  <c r="H3" i="8"/>
  <c r="G3" i="8"/>
  <c r="G11" i="8"/>
  <c r="H5" i="8"/>
  <c r="H7" i="8"/>
  <c r="G4" i="8"/>
  <c r="G5" i="8"/>
  <c r="G10" i="8"/>
  <c r="G6" i="8"/>
  <c r="J14" i="6"/>
  <c r="J13" i="6"/>
  <c r="J12" i="6"/>
  <c r="J11" i="6"/>
  <c r="J10" i="6"/>
  <c r="H4" i="9" l="1"/>
  <c r="H3" i="9"/>
  <c r="H14" i="8"/>
  <c r="H13" i="8"/>
  <c r="H12" i="8"/>
  <c r="H9" i="8"/>
  <c r="G24" i="9" l="1" a="1"/>
  <c r="G24" i="9" s="1"/>
  <c r="G25" i="9" a="1"/>
  <c r="G25" i="9" s="1"/>
  <c r="G26" i="9" a="1"/>
  <c r="G26" i="9" s="1"/>
  <c r="G7" i="8"/>
  <c r="G8" i="8"/>
  <c r="G9" i="8"/>
  <c r="G12" i="8"/>
  <c r="G13" i="8"/>
  <c r="G14" i="8"/>
  <c r="M10" i="7"/>
  <c r="M7" i="7"/>
  <c r="M6" i="7"/>
  <c r="M8" i="7"/>
  <c r="M9" i="7"/>
  <c r="M11" i="7"/>
  <c r="M12" i="7"/>
  <c r="M13" i="7"/>
  <c r="M14" i="7"/>
  <c r="M15" i="7"/>
  <c r="M16" i="7"/>
  <c r="M5" i="7"/>
  <c r="J7" i="6" l="1"/>
  <c r="J5" i="6"/>
  <c r="J6" i="6"/>
  <c r="J8" i="6"/>
  <c r="J9" i="6"/>
  <c r="J15" i="6"/>
  <c r="J16" i="6"/>
  <c r="H5" i="9" l="1"/>
  <c r="H6" i="9"/>
  <c r="H7" i="9"/>
  <c r="H8" i="9"/>
  <c r="H9" i="9"/>
  <c r="H10" i="9"/>
  <c r="H11" i="9"/>
  <c r="H12" i="9"/>
  <c r="H13" i="9"/>
  <c r="H1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<sst xmlns="http://schemas.openxmlformats.org/spreadsheetml/2006/main" count="348" uniqueCount="132">
  <si>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San Diego</t>
    </r>
  </si>
  <si>
    <t>Nombre y sigla asociación</t>
  </si>
  <si>
    <t>Principales productos comercializados</t>
  </si>
  <si>
    <t>No. de familias asociadas</t>
  </si>
  <si>
    <t>Servicios que presta la OAF</t>
  </si>
  <si>
    <t>Familias en progreso hacia un mejor futuro</t>
  </si>
  <si>
    <t>Ahuyama, Maíz amarillo tradicional, Maíz blanco tradicional, Yuca</t>
  </si>
  <si>
    <t>Comercialización colectiva</t>
  </si>
  <si>
    <t>Asociación de ganaderos de Media Luna, Tocaimo y El Rincón ASOGAMEOTR</t>
  </si>
  <si>
    <t>Res en pie</t>
  </si>
  <si>
    <t>Capacitación o formación, Comercialización colectiva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</si>
  <si>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San Diego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</si>
  <si>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</si>
  <si>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</si>
  <si>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</si>
  <si>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</si>
  <si>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</si>
  <si>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</si>
  <si>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</si>
  <si>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Ahuyama</t>
  </si>
  <si>
    <t>Bulto de 50 kilogramos</t>
  </si>
  <si>
    <t>Intermediario 100%</t>
  </si>
  <si>
    <t>No</t>
  </si>
  <si>
    <t>Contado</t>
  </si>
  <si>
    <t>Corregimiento Media Luna 100%</t>
  </si>
  <si>
    <t>Maíz amarillo tradicional</t>
  </si>
  <si>
    <t>Bulto de 60 kilogramos</t>
  </si>
  <si>
    <t>Maíz blanco tradicional</t>
  </si>
  <si>
    <t>Yuca</t>
  </si>
  <si>
    <t>Kilogramo en pie</t>
  </si>
  <si>
    <t>Finca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</si>
  <si>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</si>
  <si>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San Diego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</si>
  <si>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</si>
  <si>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</si>
  <si>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</si>
  <si>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</si>
  <si>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</si>
  <si>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Tienda la macarena</t>
  </si>
  <si>
    <t>Minorista</t>
  </si>
  <si>
    <t>Ahuyama, Melón</t>
  </si>
  <si>
    <t>Cabecera municipal San Diego</t>
  </si>
  <si>
    <t xml:space="preserve"> Santander</t>
  </si>
  <si>
    <t>Granero el ranchito</t>
  </si>
  <si>
    <t>Fríjol cabeza negra, Maíz amarillo tradicional, Maíz blanco tradicional</t>
  </si>
  <si>
    <t>Cabecera municipal San Diego, Zona rural municipio</t>
  </si>
  <si>
    <t>Local la abundancia</t>
  </si>
  <si>
    <t>Plátano</t>
  </si>
  <si>
    <t>La troncal</t>
  </si>
  <si>
    <t>Vía Nacional a Valledupar</t>
  </si>
  <si>
    <t>Restaurante Lule</t>
  </si>
  <si>
    <t>Carne de cerdo, Carne de pollo, Carne de res, Tilapia</t>
  </si>
  <si>
    <t>Pastelera Andrea</t>
  </si>
  <si>
    <t>Leche</t>
  </si>
  <si>
    <t>Finca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</si>
  <si>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San Diego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</si>
  <si>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</si>
  <si>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</si>
  <si>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</si>
  <si>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</si>
  <si>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</si>
  <si>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</si>
  <si>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de 40 kilogramos</t>
  </si>
  <si>
    <t>Quincenal</t>
  </si>
  <si>
    <t>Punto de venta</t>
  </si>
  <si>
    <t xml:space="preserve"> Melón</t>
  </si>
  <si>
    <t>Bulto de 30 kilogramos</t>
  </si>
  <si>
    <t>Diaria</t>
  </si>
  <si>
    <t>Fríjol cabeza negra</t>
  </si>
  <si>
    <t>Mensual</t>
  </si>
  <si>
    <t>Semanal</t>
  </si>
  <si>
    <t xml:space="preserve">Maíz blanco tradicional </t>
  </si>
  <si>
    <t>Bolsa de 42 kilogramos</t>
  </si>
  <si>
    <t>Crédito</t>
  </si>
  <si>
    <t>Carne de cerdo</t>
  </si>
  <si>
    <t>Kilogramo en canal</t>
  </si>
  <si>
    <t>Punto de venta Cabecera municipal San Diego</t>
  </si>
  <si>
    <t>Carne de pollo</t>
  </si>
  <si>
    <t>Carne de res</t>
  </si>
  <si>
    <t>Tilapia</t>
  </si>
  <si>
    <t>Canastilla de 15 kilogramos</t>
  </si>
  <si>
    <t>Botella de 1 litro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</si>
  <si>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</si>
  <si>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</si>
  <si>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</si>
  <si>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</si>
  <si>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</si>
  <si>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</si>
  <si>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</si>
  <si>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</si>
  <si>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</si>
  <si>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</si>
  <si>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</si>
  <si>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</si>
  <si>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06Wa2s1-55 (Las Pitillas, Los Tupes)</t>
  </si>
  <si>
    <t>Bulto de 50 Kilogramos</t>
  </si>
  <si>
    <t>Consumidor final, Intermediario</t>
  </si>
  <si>
    <t>Cabecera municipal San Diego 30%, Valledupar 70%</t>
  </si>
  <si>
    <t>Melón</t>
  </si>
  <si>
    <t>Kilogramo</t>
  </si>
  <si>
    <t>Intermediario</t>
  </si>
  <si>
    <t>11Wf2s1-23 (El Rincón)</t>
  </si>
  <si>
    <t>Centro poblado Corregimiento de Media luna 100%</t>
  </si>
  <si>
    <t>Avicultura de engorde (pollo en pie)</t>
  </si>
  <si>
    <t>Cabecera municipal San Diego 100%</t>
  </si>
  <si>
    <t>09Wbp-38                      (Media Luna, El Rincón, Tocaimo)</t>
  </si>
  <si>
    <t>Racimo de 12 kilogramos</t>
  </si>
  <si>
    <t>Consumidor final, Intermediario, Minorista</t>
  </si>
  <si>
    <t>Ganadería doble propósito (leche)</t>
  </si>
  <si>
    <t>Cantina de 40 litros</t>
  </si>
  <si>
    <t>Ganadería doble propósito (res en pie)</t>
  </si>
  <si>
    <t>Porcicultura de ciclo completo (cerdo en pie)</t>
  </si>
  <si>
    <t>03Wa-73 (Nuevas Flores)</t>
  </si>
  <si>
    <t>Piscicultura tilapia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</si>
  <si>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</si>
  <si>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</si>
  <si>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</si>
  <si>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</si>
  <si>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</si>
  <si>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>09Wbp-38                                                  (Media Luna, El Rincón, Tocaimo)</t>
  </si>
  <si>
    <t xml:space="preserve">Línea productiva </t>
  </si>
  <si>
    <t>Promedio</t>
  </si>
  <si>
    <t>Verificar</t>
  </si>
  <si>
    <t>Ganaderia doble propósito (leche)</t>
  </si>
  <si>
    <t>Piscicultura (tilapia)</t>
  </si>
  <si>
    <t>Avicultura de engorde (pollo)</t>
  </si>
  <si>
    <t>Ganaderia doble propósito (res)</t>
  </si>
  <si>
    <t>Porcicultura de ciclo completo (cerdo)</t>
  </si>
  <si>
    <t>Precio a escala municipal</t>
  </si>
  <si>
    <t>Precio a escala departamental</t>
  </si>
  <si>
    <t>Precios a escala nacional</t>
  </si>
  <si>
    <t>Precios gremios (FENAVI, FEDEGAN,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</si>
</sst>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</numFmts>
  <fonts count="2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theme="1"/>
      <name val="Arial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165" fontId="10" fillId="0" borderId="0" xfId="1" applyNumberFormat="1" applyFont="1" applyBorder="1"/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1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65" fontId="4" fillId="4" borderId="1" xfId="1" applyNumberFormat="1" applyFont="1" applyFill="1" applyBorder="1"/>
    <xf numFmtId="0" fontId="12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horizontal="center" vertical="top" wrapText="1"/>
    </xf>
    <xf numFmtId="168" fontId="4" fillId="0" borderId="1" xfId="0" applyNumberFormat="1" applyFont="1" applyBorder="1" applyAlignment="1">
      <alignment horizontal="center" vertical="center"/>
    </xf>
    <xf numFmtId="165" fontId="4" fillId="0" borderId="1" xfId="1" applyNumberFormat="1" applyFont="1" applyFill="1" applyBorder="1"/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9" fontId="8" fillId="4" borderId="1" xfId="0" applyNumberFormat="1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165" fontId="4" fillId="0" borderId="1" xfId="1" applyNumberFormat="1" applyFont="1" applyBorder="1" applyAlignment="1">
      <alignment vertical="center"/>
    </xf>
    <xf numFmtId="1" fontId="0" fillId="0" borderId="0" xfId="0" applyNumberFormat="1"/>
    <xf numFmtId="0" fontId="8" fillId="8" borderId="1" xfId="0" applyFont="1" applyFill="1" applyBorder="1" applyAlignment="1">
      <alignment horizontal="center" vertical="top"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vertical="center"/>
    </xf>
    <xf numFmtId="165" fontId="4" fillId="0" borderId="0" xfId="1" applyNumberFormat="1" applyFont="1" applyFill="1" applyBorder="1"/>
    <xf numFmtId="169" fontId="4" fillId="0" borderId="3" xfId="0" applyNumberFormat="1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1" fontId="3" fillId="12" borderId="1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169" fontId="4" fillId="5" borderId="10" xfId="0" applyNumberFormat="1" applyFont="1" applyFill="1" applyBorder="1" applyAlignment="1">
      <alignment horizontal="center" vertical="center"/>
    </xf>
    <xf numFmtId="169" fontId="4" fillId="13" borderId="3" xfId="0" applyNumberFormat="1" applyFont="1" applyFill="1" applyBorder="1" applyAlignment="1">
      <alignment horizontal="center" vertical="center"/>
    </xf>
    <xf numFmtId="169" fontId="4" fillId="13" borderId="10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2" fillId="10" borderId="1" xfId="0" applyFont="1" applyFill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8" fillId="11" borderId="1" xfId="0" applyFont="1" applyFill="1" applyBorder="1" applyAlignment="1">
      <alignment horizontal="center" vertical="center" wrapText="1"/>
    </xf>
  </cellXfs>
  <cellStyles count="10"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3" xfId="8" xr:uid="{3C25F54D-7224-4E25-9F10-E16208A9DD8B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'4.3.3. PRECIOS PROMEDIO SIPSA'!$A$22:$A$33</c:f>
              <c:strCache>
                <c:ptCount val="12"/>
                <c:pt idx="0">
                  <c:v>Yuca</c:v>
                </c:pt>
                <c:pt idx="1">
                  <c:v>Ahuyama</c:v>
                </c:pt>
                <c:pt idx="2">
                  <c:v>Maíz amarillo tradicional</c:v>
                </c:pt>
                <c:pt idx="3">
                  <c:v>Plátano</c:v>
                </c:pt>
                <c:pt idx="4">
                  <c:v>Maíz blanco tradicional</c:v>
                </c:pt>
                <c:pt idx="5">
                  <c:v>Melón</c:v>
                </c:pt>
                <c:pt idx="6">
                  <c:v>Fríjol cabeza negra</c:v>
                </c:pt>
                <c:pt idx="7">
                  <c:v>Piscicultura (tilapia)</c:v>
                </c:pt>
                <c:pt idx="8">
                  <c:v>Avicultura de engorde (pollo)</c:v>
                </c:pt>
                <c:pt idx="9">
                  <c:v>Porcicultura de ciclo completo (cerdo)</c:v>
                </c:pt>
                <c:pt idx="10">
                  <c:v>Ganaderia doble propósito (res)</c:v>
                </c:pt>
                <c:pt idx="11">
                  <c:v>Ganaderia doble propósito (leche)</c:v>
                </c:pt>
              </c:strCache>
            </c:strRef>
          </c:cat>
          <c:val>
            <c:numRef>
              <c:f>'4.3.3. PRECIOS PROMEDIO SIPSA'!$B$22:$B$33</c:f>
              <c:numCache>
                <c:formatCode>_-"$"\ * #,##0_-;\-"$"\ * #,##0_-;_-"$"\ * "-"??_-;_-@_-</c:formatCode>
                <c:ptCount val="12"/>
                <c:pt idx="0">
                  <c:v>873.16666666666674</c:v>
                </c:pt>
                <c:pt idx="1">
                  <c:v>983.02171717171734</c:v>
                </c:pt>
                <c:pt idx="2">
                  <c:v>1319.0555555555557</c:v>
                </c:pt>
                <c:pt idx="3">
                  <c:v>1418.5277777777781</c:v>
                </c:pt>
                <c:pt idx="4">
                  <c:v>1692.75</c:v>
                </c:pt>
                <c:pt idx="5">
                  <c:v>1815.5</c:v>
                </c:pt>
                <c:pt idx="6">
                  <c:v>5184.75</c:v>
                </c:pt>
                <c:pt idx="7">
                  <c:v>11591</c:v>
                </c:pt>
                <c:pt idx="8">
                  <c:v>8464</c:v>
                </c:pt>
                <c:pt idx="9">
                  <c:v>7303</c:v>
                </c:pt>
                <c:pt idx="10">
                  <c:v>6277</c:v>
                </c:pt>
                <c:pt idx="11">
                  <c:v>1392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05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Variación anual precios mayoristas líneas productivas del municipio de San Diego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05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-2.3053756562991339</c:v>
                </c:pt>
                <c:pt idx="1">
                  <c:v>36.952340680925374</c:v>
                </c:pt>
                <c:pt idx="2">
                  <c:v>27.436318816762522</c:v>
                </c:pt>
                <c:pt idx="3">
                  <c:v>-14.114385195692847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8-4B8B-B980-45BEAE380C13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8.357628765792029</c:v>
                </c:pt>
                <c:pt idx="1">
                  <c:v>4.8430493273542652</c:v>
                </c:pt>
                <c:pt idx="2">
                  <c:v>40.376390076988883</c:v>
                </c:pt>
                <c:pt idx="3">
                  <c:v>15.965874466788549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28-4B8B-B980-45BEAE380C13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Maíz blanco tradicional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-3.5738576640079458</c:v>
                </c:pt>
                <c:pt idx="1">
                  <c:v>15.222827829432561</c:v>
                </c:pt>
                <c:pt idx="2">
                  <c:v>39.406756079915368</c:v>
                </c:pt>
                <c:pt idx="3">
                  <c:v>6.8982035928143688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28-4B8B-B980-45BEAE380C13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Avicultura de engorde (pollo)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28-4B8B-B980-45BEAE380C13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Ganaderia doble propósito (res)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28-4B8B-B980-45BEAE380C13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Porcicultura de ciclo completo (cerdo)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28-4B8B-B980-45BEAE380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2371967"/>
        <c:axId val="1512370719"/>
      </c:lineChart>
      <c:catAx>
        <c:axId val="151237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2370719"/>
        <c:crosses val="autoZero"/>
        <c:auto val="1"/>
        <c:lblAlgn val="ctr"/>
        <c:lblOffset val="100"/>
        <c:noMultiLvlLbl val="0"/>
      </c:catAx>
      <c:valAx>
        <c:axId val="1512370719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2371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5596019247594051E-2"/>
          <c:y val="0.7823873036278628"/>
          <c:w val="0.93380796150481193"/>
          <c:h val="0.189834944101375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42861</xdr:colOff>
      <xdr:row>19</xdr:row>
      <xdr:rowOff>19050</xdr:rowOff>
    </xdr:from>
    <xdr:to>
      <xdr:col>8</xdr:col>
      <xdr:colOff>409574</xdr:colOff>
      <xdr:row>31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61912</xdr:colOff>
      <xdr:row>7</xdr:row>
      <xdr:rowOff>57150</xdr:rowOff>
    </xdr:from>
    <xdr:to>
      <xdr:col>13</xdr:col>
      <xdr:colOff>542925</xdr:colOff>
      <xdr:row>27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A3C485-1207-46C2-BE61-DBE28B7BAA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9"/>
  <sheetViews>
    <sheetView zoomScaleNormal="100" workbookViewId="0">
      <selection activeCell="B4" sqref="B4:E6"/>
    </sheetView>
  </sheetViews>
  <sheetFormatPr defaultColWidth="11.42578125" defaultRowHeight="14.25"/>
  <cols>
    <col min="2" max="2" width="44.5703125" customWidth="1"/>
    <col min="3" max="3" width="22" customWidth="1"/>
    <col min="4" max="4" width="13.85546875" customWidth="1"/>
    <col min="5" max="5" width="32.7109375" customWidth="1"/>
  </cols>
  <sheetData>
    <row r="3" spans="2:5">
      <c r="B3" s="53" t="s">
        <v>0</v>
      </c>
      <c r="C3" s="53"/>
      <c r="D3" s="53"/>
      <c r="E3" s="53"/>
    </row>
    <row r="4" spans="2:5" ht="25.5">
      <c r="B4" s="13" t="s">
        <v>1</v>
      </c>
      <c r="C4" s="13" t="s">
        <v>2</v>
      </c>
      <c r="D4" s="13" t="s">
        <v>3</v>
      </c>
      <c r="E4" s="13" t="s">
        <v>4</v>
      </c>
    </row>
    <row r="5" spans="2:5" ht="36">
      <c r="B5" s="43" t="s">
        <v>5</v>
      </c>
      <c r="C5" s="20" t="s">
        <v>6</v>
      </c>
      <c r="D5" s="22">
        <v>58</v>
      </c>
      <c r="E5" s="23" t="s">
        <v>7</v>
      </c>
    </row>
    <row r="6" spans="2:5" ht="25.5">
      <c r="B6" s="44" t="s">
        <v>8</v>
      </c>
      <c r="C6" s="23" t="s">
        <v>9</v>
      </c>
      <c r="D6" s="20">
        <v>35</v>
      </c>
      <c r="E6" s="23" t="s">
        <v>10</v>
      </c>
    </row>
    <row r="7" spans="2:5" ht="14.25" customHeight="1"/>
    <row r="9" spans="2:5" ht="60.75" customHeight="1"/>
  </sheetData>
  <mergeCells count="1">
    <mergeCell ref="B3:E3"/>
  </mergeCells>
  <dataValidations disablePrompts="1" count="1">
    <dataValidation type="textLength" allowBlank="1" showInputMessage="1" showErrorMessage="1" sqref="E5:E6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11"/>
  <sheetViews>
    <sheetView zoomScaleNormal="100" workbookViewId="0">
      <selection activeCell="H6" sqref="H6"/>
    </sheetView>
  </sheetViews>
  <sheetFormatPr defaultColWidth="11.42578125" defaultRowHeight="14.25"/>
  <cols>
    <col min="2" max="2" width="21.42578125" customWidth="1"/>
    <col min="3" max="3" width="18.7109375" customWidth="1"/>
    <col min="4" max="4" width="18.85546875" customWidth="1"/>
    <col min="5" max="5" width="17.140625" customWidth="1"/>
    <col min="7" max="7" width="9" customWidth="1"/>
    <col min="8" max="8" width="20.7109375" customWidth="1"/>
  </cols>
  <sheetData>
    <row r="3" spans="2:8">
      <c r="B3" s="53" t="s">
        <v>11</v>
      </c>
      <c r="C3" s="53"/>
      <c r="D3" s="53"/>
      <c r="E3" s="53"/>
      <c r="F3" s="53"/>
      <c r="G3" s="53"/>
      <c r="H3" s="53"/>
    </row>
    <row r="4" spans="2:8" ht="38.450000000000003" customHeight="1">
      <c r="B4" s="55" t="s">
        <v>1</v>
      </c>
      <c r="C4" s="55" t="s">
        <v>12</v>
      </c>
      <c r="D4" s="55" t="s">
        <v>13</v>
      </c>
      <c r="E4" s="13" t="s">
        <v>14</v>
      </c>
      <c r="F4" s="55" t="s">
        <v>15</v>
      </c>
      <c r="G4" s="55" t="s">
        <v>16</v>
      </c>
      <c r="H4" s="13" t="s">
        <v>17</v>
      </c>
    </row>
    <row r="5" spans="2:8">
      <c r="B5" s="55"/>
      <c r="C5" s="55"/>
      <c r="D5" s="55"/>
      <c r="E5" s="13" t="s">
        <v>18</v>
      </c>
      <c r="F5" s="55"/>
      <c r="G5" s="55"/>
      <c r="H5" s="13" t="s">
        <v>18</v>
      </c>
    </row>
    <row r="6" spans="2:8" ht="24">
      <c r="B6" s="56" t="s">
        <v>5</v>
      </c>
      <c r="C6" s="20" t="s">
        <v>19</v>
      </c>
      <c r="D6" s="24" t="s">
        <v>20</v>
      </c>
      <c r="E6" s="24" t="s">
        <v>21</v>
      </c>
      <c r="F6" s="24" t="s">
        <v>22</v>
      </c>
      <c r="G6" s="19" t="s">
        <v>23</v>
      </c>
      <c r="H6" s="24" t="s">
        <v>24</v>
      </c>
    </row>
    <row r="7" spans="2:8" ht="24">
      <c r="B7" s="57"/>
      <c r="C7" s="20" t="s">
        <v>25</v>
      </c>
      <c r="D7" s="24" t="s">
        <v>26</v>
      </c>
      <c r="E7" s="24" t="s">
        <v>21</v>
      </c>
      <c r="F7" s="24" t="s">
        <v>22</v>
      </c>
      <c r="G7" s="19" t="s">
        <v>23</v>
      </c>
      <c r="H7" s="24" t="s">
        <v>24</v>
      </c>
    </row>
    <row r="8" spans="2:8" ht="24">
      <c r="B8" s="57"/>
      <c r="C8" s="20" t="s">
        <v>27</v>
      </c>
      <c r="D8" s="24" t="s">
        <v>26</v>
      </c>
      <c r="E8" s="24" t="s">
        <v>21</v>
      </c>
      <c r="F8" s="24" t="s">
        <v>22</v>
      </c>
      <c r="G8" s="19" t="s">
        <v>23</v>
      </c>
      <c r="H8" s="24" t="s">
        <v>24</v>
      </c>
    </row>
    <row r="9" spans="2:8" ht="24">
      <c r="B9" s="58"/>
      <c r="C9" s="20" t="s">
        <v>28</v>
      </c>
      <c r="D9" s="24" t="s">
        <v>26</v>
      </c>
      <c r="E9" s="24" t="s">
        <v>21</v>
      </c>
      <c r="F9" s="24" t="s">
        <v>22</v>
      </c>
      <c r="G9" s="19" t="s">
        <v>23</v>
      </c>
      <c r="H9" s="24" t="s">
        <v>24</v>
      </c>
    </row>
    <row r="10" spans="2:8" ht="36" customHeight="1">
      <c r="B10" s="35" t="s">
        <v>8</v>
      </c>
      <c r="C10" s="21" t="s">
        <v>9</v>
      </c>
      <c r="D10" s="24" t="s">
        <v>29</v>
      </c>
      <c r="E10" s="24" t="s">
        <v>21</v>
      </c>
      <c r="F10" s="24" t="s">
        <v>22</v>
      </c>
      <c r="G10" s="19" t="s">
        <v>23</v>
      </c>
      <c r="H10" s="24" t="s">
        <v>30</v>
      </c>
    </row>
    <row r="11" spans="2:8">
      <c r="B11" s="54" t="s">
        <v>31</v>
      </c>
      <c r="C11" s="54"/>
      <c r="D11" s="54"/>
      <c r="E11" s="54"/>
      <c r="F11" s="54"/>
      <c r="G11" s="54"/>
      <c r="H11" s="54"/>
    </row>
  </sheetData>
  <mergeCells count="8">
    <mergeCell ref="B11:H11"/>
    <mergeCell ref="B3:H3"/>
    <mergeCell ref="B4:B5"/>
    <mergeCell ref="C4:C5"/>
    <mergeCell ref="D4:D5"/>
    <mergeCell ref="F4:F5"/>
    <mergeCell ref="G4:G5"/>
    <mergeCell ref="B6:B9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2"/>
  <sheetViews>
    <sheetView zoomScaleNormal="100" workbookViewId="0">
      <selection activeCell="H7" sqref="H7"/>
    </sheetView>
  </sheetViews>
  <sheetFormatPr defaultColWidth="11.42578125" defaultRowHeight="14.25"/>
  <cols>
    <col min="2" max="2" width="26.28515625" customWidth="1"/>
    <col min="3" max="3" width="15" customWidth="1"/>
    <col min="4" max="4" width="24.85546875" customWidth="1"/>
    <col min="5" max="5" width="21.5703125" customWidth="1"/>
    <col min="6" max="6" width="23.42578125" customWidth="1"/>
  </cols>
  <sheetData>
    <row r="4" spans="2:6">
      <c r="B4" s="53" t="s">
        <v>32</v>
      </c>
      <c r="C4" s="53"/>
      <c r="D4" s="53"/>
      <c r="E4" s="53"/>
      <c r="F4" s="53"/>
    </row>
    <row r="5" spans="2:6" ht="25.5">
      <c r="B5" s="13" t="s">
        <v>33</v>
      </c>
      <c r="C5" s="13" t="s">
        <v>34</v>
      </c>
      <c r="D5" s="13" t="s">
        <v>35</v>
      </c>
      <c r="E5" s="13" t="s">
        <v>36</v>
      </c>
      <c r="F5" s="13" t="s">
        <v>37</v>
      </c>
    </row>
    <row r="6" spans="2:6" ht="24">
      <c r="B6" s="19" t="s">
        <v>38</v>
      </c>
      <c r="C6" s="19" t="s">
        <v>39</v>
      </c>
      <c r="D6" s="20" t="s">
        <v>40</v>
      </c>
      <c r="E6" s="20" t="s">
        <v>41</v>
      </c>
      <c r="F6" s="23" t="s">
        <v>42</v>
      </c>
    </row>
    <row r="7" spans="2:6" ht="24">
      <c r="B7" s="19" t="s">
        <v>43</v>
      </c>
      <c r="C7" s="19" t="s">
        <v>39</v>
      </c>
      <c r="D7" s="20" t="s">
        <v>44</v>
      </c>
      <c r="E7" s="20" t="s">
        <v>41</v>
      </c>
      <c r="F7" s="20" t="s">
        <v>45</v>
      </c>
    </row>
    <row r="8" spans="2:6" ht="24">
      <c r="B8" s="19" t="s">
        <v>46</v>
      </c>
      <c r="C8" s="19" t="s">
        <v>39</v>
      </c>
      <c r="D8" s="20" t="s">
        <v>47</v>
      </c>
      <c r="E8" s="20" t="s">
        <v>41</v>
      </c>
      <c r="F8" s="20" t="s">
        <v>45</v>
      </c>
    </row>
    <row r="9" spans="2:6" ht="24">
      <c r="B9" s="19" t="s">
        <v>48</v>
      </c>
      <c r="C9" s="19" t="s">
        <v>39</v>
      </c>
      <c r="D9" s="37" t="s">
        <v>28</v>
      </c>
      <c r="E9" s="20" t="s">
        <v>49</v>
      </c>
      <c r="F9" s="20" t="s">
        <v>45</v>
      </c>
    </row>
    <row r="10" spans="2:6" ht="24">
      <c r="B10" s="19" t="s">
        <v>50</v>
      </c>
      <c r="C10" s="19" t="s">
        <v>39</v>
      </c>
      <c r="D10" s="20" t="s">
        <v>51</v>
      </c>
      <c r="E10" s="20" t="s">
        <v>41</v>
      </c>
      <c r="F10" s="20" t="s">
        <v>41</v>
      </c>
    </row>
    <row r="11" spans="2:6" ht="24">
      <c r="B11" s="19" t="s">
        <v>52</v>
      </c>
      <c r="C11" s="19" t="s">
        <v>39</v>
      </c>
      <c r="D11" s="20" t="s">
        <v>53</v>
      </c>
      <c r="E11" s="20" t="s">
        <v>41</v>
      </c>
      <c r="F11" s="20" t="s">
        <v>54</v>
      </c>
    </row>
    <row r="12" spans="2:6">
      <c r="B12" s="54" t="s">
        <v>31</v>
      </c>
      <c r="C12" s="54"/>
      <c r="D12" s="54"/>
      <c r="E12" s="54"/>
      <c r="F12" s="54"/>
    </row>
  </sheetData>
  <mergeCells count="2">
    <mergeCell ref="B12:F12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8"/>
  <sheetViews>
    <sheetView topLeftCell="C1" zoomScaleNormal="100" workbookViewId="0">
      <selection activeCell="H1" sqref="H1:H1048576"/>
    </sheetView>
  </sheetViews>
  <sheetFormatPr defaultColWidth="11.42578125" defaultRowHeight="14.25"/>
  <cols>
    <col min="2" max="2" width="25.7109375" customWidth="1"/>
    <col min="3" max="3" width="20.140625" customWidth="1"/>
    <col min="4" max="4" width="20.42578125" bestFit="1" customWidth="1"/>
    <col min="5" max="5" width="13.42578125" bestFit="1" customWidth="1"/>
    <col min="7" max="7" width="33.42578125" bestFit="1" customWidth="1"/>
  </cols>
  <sheetData>
    <row r="4" spans="2:7">
      <c r="B4" s="59" t="s">
        <v>55</v>
      </c>
      <c r="C4" s="59"/>
      <c r="D4" s="59"/>
      <c r="E4" s="59"/>
      <c r="F4" s="59"/>
      <c r="G4" s="59"/>
    </row>
    <row r="5" spans="2:7" ht="25.5">
      <c r="B5" s="13" t="s">
        <v>56</v>
      </c>
      <c r="C5" s="13" t="s">
        <v>57</v>
      </c>
      <c r="D5" s="13" t="s">
        <v>58</v>
      </c>
      <c r="E5" s="13" t="s">
        <v>59</v>
      </c>
      <c r="F5" s="13" t="s">
        <v>60</v>
      </c>
      <c r="G5" s="13" t="s">
        <v>61</v>
      </c>
    </row>
    <row r="6" spans="2:7">
      <c r="B6" s="56" t="s">
        <v>38</v>
      </c>
      <c r="C6" s="20" t="s">
        <v>19</v>
      </c>
      <c r="D6" s="20" t="s">
        <v>62</v>
      </c>
      <c r="E6" s="20" t="s">
        <v>63</v>
      </c>
      <c r="F6" s="20" t="s">
        <v>23</v>
      </c>
      <c r="G6" s="20" t="s">
        <v>64</v>
      </c>
    </row>
    <row r="7" spans="2:7" ht="24" customHeight="1">
      <c r="B7" s="58"/>
      <c r="C7" s="20" t="s">
        <v>65</v>
      </c>
      <c r="D7" s="20" t="s">
        <v>66</v>
      </c>
      <c r="E7" s="20" t="s">
        <v>67</v>
      </c>
      <c r="F7" s="20" t="s">
        <v>23</v>
      </c>
      <c r="G7" s="20" t="s">
        <v>64</v>
      </c>
    </row>
    <row r="8" spans="2:7">
      <c r="B8" s="60" t="s">
        <v>43</v>
      </c>
      <c r="C8" s="20" t="s">
        <v>68</v>
      </c>
      <c r="D8" s="20" t="s">
        <v>20</v>
      </c>
      <c r="E8" s="26" t="s">
        <v>69</v>
      </c>
      <c r="F8" s="20" t="s">
        <v>23</v>
      </c>
      <c r="G8" s="20" t="s">
        <v>64</v>
      </c>
    </row>
    <row r="9" spans="2:7">
      <c r="B9" s="60"/>
      <c r="C9" s="26" t="s">
        <v>25</v>
      </c>
      <c r="D9" s="20" t="s">
        <v>20</v>
      </c>
      <c r="E9" s="26" t="s">
        <v>70</v>
      </c>
      <c r="F9" s="20" t="s">
        <v>23</v>
      </c>
      <c r="G9" s="20" t="s">
        <v>64</v>
      </c>
    </row>
    <row r="10" spans="2:7">
      <c r="B10" s="60"/>
      <c r="C10" s="26" t="s">
        <v>71</v>
      </c>
      <c r="D10" s="20" t="s">
        <v>20</v>
      </c>
      <c r="E10" s="26" t="s">
        <v>70</v>
      </c>
      <c r="F10" s="20" t="s">
        <v>23</v>
      </c>
      <c r="G10" s="20" t="s">
        <v>64</v>
      </c>
    </row>
    <row r="11" spans="2:7">
      <c r="B11" s="19" t="s">
        <v>46</v>
      </c>
      <c r="C11" s="20" t="s">
        <v>47</v>
      </c>
      <c r="D11" s="20" t="s">
        <v>20</v>
      </c>
      <c r="E11" s="26" t="s">
        <v>70</v>
      </c>
      <c r="F11" s="20" t="s">
        <v>23</v>
      </c>
      <c r="G11" s="26" t="s">
        <v>54</v>
      </c>
    </row>
    <row r="12" spans="2:7">
      <c r="B12" s="19" t="s">
        <v>48</v>
      </c>
      <c r="C12" s="37" t="s">
        <v>28</v>
      </c>
      <c r="D12" s="20" t="s">
        <v>72</v>
      </c>
      <c r="E12" s="26" t="s">
        <v>70</v>
      </c>
      <c r="F12" s="25" t="s">
        <v>73</v>
      </c>
      <c r="G12" s="20" t="s">
        <v>64</v>
      </c>
    </row>
    <row r="13" spans="2:7">
      <c r="B13" s="60" t="s">
        <v>50</v>
      </c>
      <c r="C13" s="26" t="s">
        <v>74</v>
      </c>
      <c r="D13" s="26" t="s">
        <v>75</v>
      </c>
      <c r="E13" s="26" t="s">
        <v>70</v>
      </c>
      <c r="F13" s="20" t="s">
        <v>23</v>
      </c>
      <c r="G13" s="26" t="s">
        <v>76</v>
      </c>
    </row>
    <row r="14" spans="2:7">
      <c r="B14" s="60"/>
      <c r="C14" s="20" t="s">
        <v>77</v>
      </c>
      <c r="D14" s="26" t="s">
        <v>75</v>
      </c>
      <c r="E14" s="26" t="s">
        <v>70</v>
      </c>
      <c r="F14" s="20" t="s">
        <v>23</v>
      </c>
      <c r="G14" s="26" t="s">
        <v>76</v>
      </c>
    </row>
    <row r="15" spans="2:7">
      <c r="B15" s="60"/>
      <c r="C15" s="38" t="s">
        <v>78</v>
      </c>
      <c r="D15" s="26" t="s">
        <v>75</v>
      </c>
      <c r="E15" s="26" t="s">
        <v>70</v>
      </c>
      <c r="F15" s="20" t="s">
        <v>23</v>
      </c>
      <c r="G15" s="26" t="s">
        <v>76</v>
      </c>
    </row>
    <row r="16" spans="2:7">
      <c r="B16" s="60"/>
      <c r="C16" s="20" t="s">
        <v>79</v>
      </c>
      <c r="D16" s="26" t="s">
        <v>80</v>
      </c>
      <c r="E16" s="26" t="s">
        <v>70</v>
      </c>
      <c r="F16" s="20" t="s">
        <v>23</v>
      </c>
      <c r="G16" s="26" t="s">
        <v>76</v>
      </c>
    </row>
    <row r="17" spans="2:7">
      <c r="B17" s="19" t="s">
        <v>52</v>
      </c>
      <c r="C17" s="26" t="s">
        <v>53</v>
      </c>
      <c r="D17" s="26" t="s">
        <v>81</v>
      </c>
      <c r="E17" s="26" t="s">
        <v>67</v>
      </c>
      <c r="F17" s="25" t="s">
        <v>73</v>
      </c>
      <c r="G17" s="26" t="s">
        <v>54</v>
      </c>
    </row>
    <row r="18" spans="2:7">
      <c r="B18" s="59" t="s">
        <v>31</v>
      </c>
      <c r="C18" s="59"/>
      <c r="D18" s="59"/>
      <c r="E18" s="59"/>
      <c r="F18" s="59"/>
      <c r="G18" s="59"/>
    </row>
  </sheetData>
  <mergeCells count="5">
    <mergeCell ref="B4:G4"/>
    <mergeCell ref="B18:G18"/>
    <mergeCell ref="B8:B10"/>
    <mergeCell ref="B13:B16"/>
    <mergeCell ref="B6:B7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17"/>
  <sheetViews>
    <sheetView zoomScaleNormal="100" workbookViewId="0">
      <selection activeCell="B3" sqref="B3:I16"/>
    </sheetView>
  </sheetViews>
  <sheetFormatPr defaultColWidth="11.42578125" defaultRowHeight="14.25"/>
  <cols>
    <col min="2" max="2" width="18.7109375" customWidth="1"/>
    <col min="3" max="3" width="27.85546875" bestFit="1" customWidth="1"/>
    <col min="4" max="4" width="21.28515625" customWidth="1"/>
    <col min="5" max="5" width="17.42578125" customWidth="1"/>
    <col min="6" max="6" width="12.85546875" customWidth="1"/>
    <col min="7" max="7" width="14" customWidth="1"/>
    <col min="8" max="8" width="12.28515625" customWidth="1"/>
    <col min="9" max="9" width="10.85546875" bestFit="1" customWidth="1"/>
    <col min="10" max="10" width="12" customWidth="1"/>
  </cols>
  <sheetData>
    <row r="2" spans="2:10">
      <c r="B2" s="59" t="s">
        <v>82</v>
      </c>
      <c r="C2" s="59"/>
      <c r="D2" s="59"/>
      <c r="E2" s="59"/>
      <c r="F2" s="59"/>
      <c r="G2" s="59"/>
      <c r="H2" s="59"/>
      <c r="I2" s="59"/>
    </row>
    <row r="3" spans="2:10" ht="33.6" customHeight="1">
      <c r="B3" s="61" t="s">
        <v>83</v>
      </c>
      <c r="C3" s="61" t="s">
        <v>84</v>
      </c>
      <c r="D3" s="61" t="s">
        <v>85</v>
      </c>
      <c r="E3" s="61" t="s">
        <v>86</v>
      </c>
      <c r="F3" s="61"/>
      <c r="G3" s="61" t="s">
        <v>17</v>
      </c>
      <c r="H3" s="14" t="s">
        <v>87</v>
      </c>
      <c r="I3" s="14" t="s">
        <v>88</v>
      </c>
      <c r="J3" s="14" t="s">
        <v>89</v>
      </c>
    </row>
    <row r="4" spans="2:10">
      <c r="B4" s="61"/>
      <c r="C4" s="61"/>
      <c r="D4" s="61"/>
      <c r="E4" s="14" t="s">
        <v>90</v>
      </c>
      <c r="F4" s="14" t="s">
        <v>91</v>
      </c>
      <c r="G4" s="61"/>
      <c r="H4" s="14" t="s">
        <v>92</v>
      </c>
      <c r="I4" s="14" t="s">
        <v>92</v>
      </c>
      <c r="J4" s="15" t="s">
        <v>93</v>
      </c>
    </row>
    <row r="5" spans="2:10" ht="48">
      <c r="B5" s="62" t="s">
        <v>94</v>
      </c>
      <c r="C5" s="21" t="s">
        <v>19</v>
      </c>
      <c r="D5" s="20" t="s">
        <v>95</v>
      </c>
      <c r="E5" s="24" t="s">
        <v>96</v>
      </c>
      <c r="F5" s="27">
        <v>1</v>
      </c>
      <c r="G5" s="20" t="s">
        <v>97</v>
      </c>
      <c r="H5" s="28">
        <v>50</v>
      </c>
      <c r="I5" s="28">
        <v>2600</v>
      </c>
      <c r="J5" s="45">
        <f>H5/I5*100</f>
        <v>1.9230769230769231</v>
      </c>
    </row>
    <row r="6" spans="2:10">
      <c r="B6" s="63"/>
      <c r="C6" s="21" t="s">
        <v>98</v>
      </c>
      <c r="D6" s="24" t="s">
        <v>99</v>
      </c>
      <c r="E6" s="24" t="s">
        <v>100</v>
      </c>
      <c r="F6" s="27">
        <v>1</v>
      </c>
      <c r="G6" s="20" t="s">
        <v>30</v>
      </c>
      <c r="H6" s="28">
        <v>0</v>
      </c>
      <c r="I6" s="28">
        <v>2800</v>
      </c>
      <c r="J6" s="21">
        <f t="shared" ref="J6:J16" si="0">H6/I6*100</f>
        <v>0</v>
      </c>
    </row>
    <row r="7" spans="2:10" ht="36">
      <c r="B7" s="64" t="s">
        <v>101</v>
      </c>
      <c r="C7" s="20" t="s">
        <v>68</v>
      </c>
      <c r="D7" s="20" t="s">
        <v>95</v>
      </c>
      <c r="E7" s="24" t="s">
        <v>100</v>
      </c>
      <c r="F7" s="27">
        <v>1</v>
      </c>
      <c r="G7" s="20" t="s">
        <v>102</v>
      </c>
      <c r="H7" s="28">
        <v>100</v>
      </c>
      <c r="I7" s="28">
        <v>6000</v>
      </c>
      <c r="J7" s="45">
        <f>H7/I7*100</f>
        <v>1.6666666666666667</v>
      </c>
    </row>
    <row r="8" spans="2:10" ht="36">
      <c r="B8" s="64"/>
      <c r="C8" s="21" t="s">
        <v>103</v>
      </c>
      <c r="D8" s="24" t="s">
        <v>29</v>
      </c>
      <c r="E8" s="24" t="s">
        <v>100</v>
      </c>
      <c r="F8" s="27">
        <v>1</v>
      </c>
      <c r="G8" s="20" t="s">
        <v>104</v>
      </c>
      <c r="H8" s="28">
        <v>99</v>
      </c>
      <c r="I8" s="28">
        <v>11250</v>
      </c>
      <c r="J8" s="45">
        <f t="shared" si="0"/>
        <v>0.88</v>
      </c>
    </row>
    <row r="9" spans="2:10" ht="36">
      <c r="B9" s="64" t="s">
        <v>105</v>
      </c>
      <c r="C9" s="20" t="s">
        <v>25</v>
      </c>
      <c r="D9" s="20" t="s">
        <v>95</v>
      </c>
      <c r="E9" s="24" t="s">
        <v>96</v>
      </c>
      <c r="F9" s="27">
        <v>1</v>
      </c>
      <c r="G9" s="20" t="s">
        <v>104</v>
      </c>
      <c r="H9" s="28">
        <v>200</v>
      </c>
      <c r="I9" s="28">
        <v>1700</v>
      </c>
      <c r="J9" s="46">
        <f t="shared" si="0"/>
        <v>11.76470588235294</v>
      </c>
    </row>
    <row r="10" spans="2:10">
      <c r="B10" s="64"/>
      <c r="C10" s="20" t="s">
        <v>27</v>
      </c>
      <c r="D10" s="20" t="s">
        <v>95</v>
      </c>
      <c r="E10" s="24" t="s">
        <v>100</v>
      </c>
      <c r="F10" s="27">
        <v>1</v>
      </c>
      <c r="G10" s="20" t="s">
        <v>30</v>
      </c>
      <c r="H10" s="28">
        <v>0</v>
      </c>
      <c r="I10" s="28">
        <v>1900</v>
      </c>
      <c r="J10" s="21">
        <f t="shared" si="0"/>
        <v>0</v>
      </c>
    </row>
    <row r="11" spans="2:10" ht="36">
      <c r="B11" s="64"/>
      <c r="C11" s="20" t="s">
        <v>47</v>
      </c>
      <c r="D11" s="20" t="s">
        <v>106</v>
      </c>
      <c r="E11" s="24" t="s">
        <v>107</v>
      </c>
      <c r="F11" s="27">
        <v>1</v>
      </c>
      <c r="G11" s="20" t="s">
        <v>104</v>
      </c>
      <c r="H11" s="28">
        <v>137</v>
      </c>
      <c r="I11" s="28">
        <v>2200</v>
      </c>
      <c r="J11" s="46">
        <f t="shared" si="0"/>
        <v>6.2272727272727275</v>
      </c>
    </row>
    <row r="12" spans="2:10" ht="36">
      <c r="B12" s="64"/>
      <c r="C12" s="20" t="s">
        <v>28</v>
      </c>
      <c r="D12" s="20" t="s">
        <v>95</v>
      </c>
      <c r="E12" s="24" t="s">
        <v>96</v>
      </c>
      <c r="F12" s="27">
        <v>1</v>
      </c>
      <c r="G12" s="20" t="s">
        <v>104</v>
      </c>
      <c r="H12" s="28">
        <v>240</v>
      </c>
      <c r="I12" s="28">
        <v>1800</v>
      </c>
      <c r="J12" s="46">
        <f t="shared" si="0"/>
        <v>13.333333333333334</v>
      </c>
    </row>
    <row r="13" spans="2:10">
      <c r="B13" s="64"/>
      <c r="C13" s="21" t="s">
        <v>108</v>
      </c>
      <c r="D13" s="20" t="s">
        <v>109</v>
      </c>
      <c r="E13" s="24" t="s">
        <v>100</v>
      </c>
      <c r="F13" s="27">
        <v>1</v>
      </c>
      <c r="G13" s="20" t="s">
        <v>30</v>
      </c>
      <c r="H13" s="28">
        <v>0</v>
      </c>
      <c r="I13" s="28">
        <v>1500</v>
      </c>
      <c r="J13" s="21">
        <f t="shared" si="0"/>
        <v>0</v>
      </c>
    </row>
    <row r="14" spans="2:10">
      <c r="B14" s="64"/>
      <c r="C14" s="21" t="s">
        <v>110</v>
      </c>
      <c r="D14" s="24" t="s">
        <v>29</v>
      </c>
      <c r="E14" s="24" t="s">
        <v>100</v>
      </c>
      <c r="F14" s="27">
        <v>1</v>
      </c>
      <c r="G14" s="20" t="s">
        <v>30</v>
      </c>
      <c r="H14" s="28">
        <v>0</v>
      </c>
      <c r="I14" s="28">
        <v>7000</v>
      </c>
      <c r="J14" s="21">
        <f t="shared" si="0"/>
        <v>0</v>
      </c>
    </row>
    <row r="15" spans="2:10" ht="24">
      <c r="B15" s="64"/>
      <c r="C15" s="20" t="s">
        <v>111</v>
      </c>
      <c r="D15" s="24" t="s">
        <v>29</v>
      </c>
      <c r="E15" s="24" t="s">
        <v>100</v>
      </c>
      <c r="F15" s="27">
        <v>1</v>
      </c>
      <c r="G15" s="20" t="s">
        <v>30</v>
      </c>
      <c r="H15" s="28">
        <v>0</v>
      </c>
      <c r="I15" s="28">
        <v>8000</v>
      </c>
      <c r="J15" s="21">
        <f t="shared" si="0"/>
        <v>0</v>
      </c>
    </row>
    <row r="16" spans="2:10">
      <c r="B16" s="36" t="s">
        <v>112</v>
      </c>
      <c r="C16" s="20" t="s">
        <v>113</v>
      </c>
      <c r="D16" s="20" t="s">
        <v>99</v>
      </c>
      <c r="E16" s="24" t="s">
        <v>100</v>
      </c>
      <c r="F16" s="27">
        <v>1</v>
      </c>
      <c r="G16" s="20" t="s">
        <v>30</v>
      </c>
      <c r="H16" s="28">
        <v>0</v>
      </c>
      <c r="I16" s="28">
        <v>11000</v>
      </c>
      <c r="J16" s="21">
        <f t="shared" si="0"/>
        <v>0</v>
      </c>
    </row>
    <row r="17" spans="2:9">
      <c r="B17" s="59" t="s">
        <v>31</v>
      </c>
      <c r="C17" s="59"/>
      <c r="D17" s="59"/>
      <c r="E17" s="59"/>
      <c r="F17" s="59"/>
      <c r="G17" s="59"/>
      <c r="H17" s="59"/>
      <c r="I17" s="59"/>
    </row>
  </sheetData>
  <mergeCells count="10">
    <mergeCell ref="B3:B4"/>
    <mergeCell ref="E3:F3"/>
    <mergeCell ref="G3:G4"/>
    <mergeCell ref="B2:I2"/>
    <mergeCell ref="B17:I17"/>
    <mergeCell ref="C3:C4"/>
    <mergeCell ref="D3:D4"/>
    <mergeCell ref="B5:B6"/>
    <mergeCell ref="B7:B8"/>
    <mergeCell ref="B9:B15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6"/>
  <sheetViews>
    <sheetView zoomScaleNormal="100" workbookViewId="0">
      <selection activeCell="B3" sqref="B3:G16"/>
    </sheetView>
  </sheetViews>
  <sheetFormatPr defaultColWidth="11.42578125" defaultRowHeight="14.25"/>
  <cols>
    <col min="1" max="1" width="8.85546875" customWidth="1"/>
    <col min="2" max="2" width="27.42578125" customWidth="1"/>
    <col min="3" max="3" width="27.28515625" customWidth="1"/>
    <col min="4" max="4" width="17.570312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>
      <c r="B2" s="65" t="s">
        <v>114</v>
      </c>
      <c r="C2" s="66"/>
      <c r="D2" s="66"/>
      <c r="E2" s="66"/>
      <c r="F2" s="66"/>
      <c r="G2" s="66"/>
    </row>
    <row r="3" spans="2:13" ht="28.5" customHeight="1">
      <c r="B3" s="67" t="s">
        <v>83</v>
      </c>
      <c r="C3" s="67" t="s">
        <v>84</v>
      </c>
      <c r="D3" s="67" t="s">
        <v>85</v>
      </c>
      <c r="E3" s="67" t="s">
        <v>115</v>
      </c>
      <c r="F3" s="67" t="s">
        <v>116</v>
      </c>
      <c r="G3" s="67" t="s">
        <v>117</v>
      </c>
      <c r="I3" s="67" t="s">
        <v>84</v>
      </c>
      <c r="J3" s="67" t="s">
        <v>115</v>
      </c>
      <c r="K3" s="67" t="s">
        <v>116</v>
      </c>
      <c r="L3" s="67" t="s">
        <v>117</v>
      </c>
      <c r="M3" s="67" t="s">
        <v>118</v>
      </c>
    </row>
    <row r="4" spans="2:13" ht="15.75" customHeight="1">
      <c r="B4" s="67"/>
      <c r="C4" s="67"/>
      <c r="D4" s="67"/>
      <c r="E4" s="67" t="s">
        <v>92</v>
      </c>
      <c r="F4" s="67" t="s">
        <v>92</v>
      </c>
      <c r="G4" s="67" t="s">
        <v>92</v>
      </c>
      <c r="I4" s="67"/>
      <c r="J4" s="67" t="s">
        <v>92</v>
      </c>
      <c r="K4" s="67" t="s">
        <v>92</v>
      </c>
      <c r="L4" s="67" t="s">
        <v>92</v>
      </c>
      <c r="M4" s="67"/>
    </row>
    <row r="5" spans="2:13">
      <c r="B5" s="62" t="s">
        <v>94</v>
      </c>
      <c r="C5" s="21" t="s">
        <v>19</v>
      </c>
      <c r="D5" s="20" t="s">
        <v>95</v>
      </c>
      <c r="E5" s="28">
        <v>600</v>
      </c>
      <c r="F5" s="28">
        <v>2700</v>
      </c>
      <c r="G5" s="28">
        <v>2600</v>
      </c>
      <c r="I5" s="21" t="s">
        <v>19</v>
      </c>
      <c r="J5" s="28">
        <v>600</v>
      </c>
      <c r="K5" s="28">
        <v>2700</v>
      </c>
      <c r="L5" s="28">
        <v>2600</v>
      </c>
      <c r="M5" s="47">
        <f>K5/J5*100-100</f>
        <v>350</v>
      </c>
    </row>
    <row r="6" spans="2:13">
      <c r="B6" s="63"/>
      <c r="C6" s="21" t="s">
        <v>98</v>
      </c>
      <c r="D6" s="24" t="s">
        <v>99</v>
      </c>
      <c r="E6" s="28">
        <v>800</v>
      </c>
      <c r="F6" s="28">
        <v>3000</v>
      </c>
      <c r="G6" s="28">
        <v>2800</v>
      </c>
      <c r="I6" s="21" t="s">
        <v>98</v>
      </c>
      <c r="J6" s="28">
        <v>800</v>
      </c>
      <c r="K6" s="28">
        <v>3000</v>
      </c>
      <c r="L6" s="28">
        <v>2800</v>
      </c>
      <c r="M6" s="47">
        <f t="shared" ref="M6:M16" si="0">K6/J6*100-100</f>
        <v>275</v>
      </c>
    </row>
    <row r="7" spans="2:13">
      <c r="B7" s="64" t="s">
        <v>101</v>
      </c>
      <c r="C7" s="20" t="s">
        <v>68</v>
      </c>
      <c r="D7" s="20" t="s">
        <v>95</v>
      </c>
      <c r="E7" s="28">
        <v>3600</v>
      </c>
      <c r="F7" s="28">
        <v>6000</v>
      </c>
      <c r="G7" s="28">
        <v>6000</v>
      </c>
      <c r="I7" s="20" t="s">
        <v>68</v>
      </c>
      <c r="J7" s="28">
        <v>3600</v>
      </c>
      <c r="K7" s="28">
        <v>6000</v>
      </c>
      <c r="L7" s="28">
        <v>6000</v>
      </c>
      <c r="M7" s="29">
        <f>K7/J7*100-100</f>
        <v>66.666666666666686</v>
      </c>
    </row>
    <row r="8" spans="2:13">
      <c r="B8" s="64"/>
      <c r="C8" s="21" t="s">
        <v>103</v>
      </c>
      <c r="D8" s="24" t="s">
        <v>29</v>
      </c>
      <c r="E8" s="28">
        <v>10000</v>
      </c>
      <c r="F8" s="28">
        <v>12250</v>
      </c>
      <c r="G8" s="28">
        <v>11250</v>
      </c>
      <c r="I8" s="21" t="s">
        <v>103</v>
      </c>
      <c r="J8" s="28">
        <v>10000</v>
      </c>
      <c r="K8" s="28">
        <v>12250</v>
      </c>
      <c r="L8" s="28">
        <v>11250</v>
      </c>
      <c r="M8" s="29">
        <f t="shared" si="0"/>
        <v>22.500000000000014</v>
      </c>
    </row>
    <row r="9" spans="2:13">
      <c r="B9" s="64" t="s">
        <v>119</v>
      </c>
      <c r="C9" s="20" t="s">
        <v>25</v>
      </c>
      <c r="D9" s="20" t="s">
        <v>95</v>
      </c>
      <c r="E9" s="28">
        <v>600</v>
      </c>
      <c r="F9" s="28">
        <v>2000</v>
      </c>
      <c r="G9" s="28">
        <v>1700</v>
      </c>
      <c r="I9" s="20" t="s">
        <v>25</v>
      </c>
      <c r="J9" s="28">
        <v>600</v>
      </c>
      <c r="K9" s="28">
        <v>2000</v>
      </c>
      <c r="L9" s="28">
        <v>1700</v>
      </c>
      <c r="M9" s="47">
        <f t="shared" si="0"/>
        <v>233.33333333333337</v>
      </c>
    </row>
    <row r="10" spans="2:13">
      <c r="B10" s="64"/>
      <c r="C10" s="20" t="s">
        <v>27</v>
      </c>
      <c r="D10" s="20" t="s">
        <v>95</v>
      </c>
      <c r="E10" s="28">
        <v>850</v>
      </c>
      <c r="F10" s="28">
        <v>2150</v>
      </c>
      <c r="G10" s="28">
        <v>1900</v>
      </c>
      <c r="I10" s="20" t="s">
        <v>27</v>
      </c>
      <c r="J10" s="28">
        <v>850</v>
      </c>
      <c r="K10" s="28">
        <v>2150</v>
      </c>
      <c r="L10" s="28">
        <v>1900</v>
      </c>
      <c r="M10" s="29">
        <f>K10/J10*100-100</f>
        <v>152.94117647058823</v>
      </c>
    </row>
    <row r="11" spans="2:13" ht="24">
      <c r="B11" s="64"/>
      <c r="C11" s="20" t="s">
        <v>47</v>
      </c>
      <c r="D11" s="20" t="s">
        <v>106</v>
      </c>
      <c r="E11" s="28">
        <v>950</v>
      </c>
      <c r="F11" s="28">
        <v>2200</v>
      </c>
      <c r="G11" s="28">
        <v>2200</v>
      </c>
      <c r="I11" s="20" t="s">
        <v>47</v>
      </c>
      <c r="J11" s="28">
        <v>950</v>
      </c>
      <c r="K11" s="28">
        <v>2200</v>
      </c>
      <c r="L11" s="28">
        <v>2200</v>
      </c>
      <c r="M11" s="29">
        <f t="shared" si="0"/>
        <v>131.57894736842107</v>
      </c>
    </row>
    <row r="12" spans="2:13">
      <c r="B12" s="64"/>
      <c r="C12" s="20" t="s">
        <v>28</v>
      </c>
      <c r="D12" s="20" t="s">
        <v>95</v>
      </c>
      <c r="E12" s="28">
        <v>941</v>
      </c>
      <c r="F12" s="28">
        <v>2600</v>
      </c>
      <c r="G12" s="28">
        <v>1800</v>
      </c>
      <c r="I12" s="20" t="s">
        <v>28</v>
      </c>
      <c r="J12" s="28">
        <v>941</v>
      </c>
      <c r="K12" s="28">
        <v>2600</v>
      </c>
      <c r="L12" s="28">
        <v>1800</v>
      </c>
      <c r="M12" s="29">
        <f t="shared" si="0"/>
        <v>176.30180658873542</v>
      </c>
    </row>
    <row r="13" spans="2:13">
      <c r="B13" s="64"/>
      <c r="C13" s="21" t="s">
        <v>108</v>
      </c>
      <c r="D13" s="20" t="s">
        <v>109</v>
      </c>
      <c r="E13" s="28">
        <v>1200</v>
      </c>
      <c r="F13" s="28">
        <v>1750</v>
      </c>
      <c r="G13" s="28">
        <v>1500</v>
      </c>
      <c r="I13" s="21" t="s">
        <v>108</v>
      </c>
      <c r="J13" s="28">
        <v>1200</v>
      </c>
      <c r="K13" s="28">
        <v>1750</v>
      </c>
      <c r="L13" s="28">
        <v>1500</v>
      </c>
      <c r="M13" s="29">
        <f t="shared" si="0"/>
        <v>45.833333333333314</v>
      </c>
    </row>
    <row r="14" spans="2:13">
      <c r="B14" s="64"/>
      <c r="C14" s="21" t="s">
        <v>110</v>
      </c>
      <c r="D14" s="24" t="s">
        <v>29</v>
      </c>
      <c r="E14" s="28">
        <v>6800</v>
      </c>
      <c r="F14" s="28">
        <v>7200</v>
      </c>
      <c r="G14" s="28">
        <v>7000</v>
      </c>
      <c r="I14" s="21" t="s">
        <v>110</v>
      </c>
      <c r="J14" s="28">
        <v>6800</v>
      </c>
      <c r="K14" s="28">
        <v>7200</v>
      </c>
      <c r="L14" s="28">
        <v>7000</v>
      </c>
      <c r="M14" s="48">
        <f t="shared" si="0"/>
        <v>5.8823529411764781</v>
      </c>
    </row>
    <row r="15" spans="2:13" ht="24">
      <c r="B15" s="64"/>
      <c r="C15" s="20" t="s">
        <v>111</v>
      </c>
      <c r="D15" s="24" t="s">
        <v>29</v>
      </c>
      <c r="E15" s="28">
        <v>7250</v>
      </c>
      <c r="F15" s="28">
        <v>9250</v>
      </c>
      <c r="G15" s="28">
        <v>8000</v>
      </c>
      <c r="I15" s="20" t="s">
        <v>111</v>
      </c>
      <c r="J15" s="28">
        <v>7250</v>
      </c>
      <c r="K15" s="28">
        <v>9250</v>
      </c>
      <c r="L15" s="28">
        <v>8000</v>
      </c>
      <c r="M15" s="48">
        <f t="shared" si="0"/>
        <v>27.58620689655173</v>
      </c>
    </row>
    <row r="16" spans="2:13">
      <c r="B16" s="36" t="s">
        <v>112</v>
      </c>
      <c r="C16" s="20" t="s">
        <v>113</v>
      </c>
      <c r="D16" s="20" t="s">
        <v>99</v>
      </c>
      <c r="E16" s="28">
        <v>10000</v>
      </c>
      <c r="F16" s="28">
        <v>11000</v>
      </c>
      <c r="G16" s="28">
        <v>11000</v>
      </c>
      <c r="I16" s="20" t="s">
        <v>113</v>
      </c>
      <c r="J16" s="28">
        <v>10000</v>
      </c>
      <c r="K16" s="28">
        <v>11000</v>
      </c>
      <c r="L16" s="28">
        <v>11000</v>
      </c>
      <c r="M16" s="48">
        <f t="shared" si="0"/>
        <v>10.000000000000014</v>
      </c>
    </row>
  </sheetData>
  <mergeCells count="15">
    <mergeCell ref="B2:G2"/>
    <mergeCell ref="B5:B6"/>
    <mergeCell ref="B7:B8"/>
    <mergeCell ref="B9:B15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4"/>
  <sheetViews>
    <sheetView topLeftCell="A15" zoomScaleNormal="100" workbookViewId="0">
      <selection activeCell="A32" sqref="A32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39" t="s">
        <v>120</v>
      </c>
      <c r="B2" s="6">
        <v>2019</v>
      </c>
      <c r="C2" s="6">
        <v>2020</v>
      </c>
      <c r="D2" s="6">
        <v>2021</v>
      </c>
      <c r="E2" s="6">
        <v>2022</v>
      </c>
      <c r="F2" s="6">
        <v>2023</v>
      </c>
      <c r="G2" s="6" t="s">
        <v>121</v>
      </c>
      <c r="H2" s="6" t="s">
        <v>122</v>
      </c>
    </row>
    <row r="3" spans="1:8">
      <c r="A3" s="30" t="s">
        <v>19</v>
      </c>
      <c r="B3" s="18">
        <v>758</v>
      </c>
      <c r="C3" s="18">
        <v>740.52525252525254</v>
      </c>
      <c r="D3" s="18">
        <v>1014.166666666667</v>
      </c>
      <c r="E3" s="18">
        <v>1292.416666666667</v>
      </c>
      <c r="F3" s="18">
        <v>1110</v>
      </c>
      <c r="G3" s="18">
        <f>AVERAGE(B3:F3)</f>
        <v>983.02171717171734</v>
      </c>
      <c r="H3" s="18">
        <f>SUM(B3:F3)/5</f>
        <v>983.02171717171734</v>
      </c>
    </row>
    <row r="4" spans="1:8">
      <c r="A4" s="30" t="s">
        <v>68</v>
      </c>
      <c r="B4" s="18">
        <v>5184.75</v>
      </c>
      <c r="C4" s="18"/>
      <c r="D4" s="18"/>
      <c r="E4" s="18"/>
      <c r="F4" s="18"/>
      <c r="G4" s="18">
        <f t="shared" ref="G4:G10" si="0">AVERAGE(B4:F4)</f>
        <v>5184.75</v>
      </c>
      <c r="H4" s="18">
        <f>SUM(B4:F4)/1</f>
        <v>5184.75</v>
      </c>
    </row>
    <row r="5" spans="1:8">
      <c r="A5" s="30" t="s">
        <v>25</v>
      </c>
      <c r="B5" s="18">
        <v>1244.333333333333</v>
      </c>
      <c r="C5" s="18">
        <v>1260.666666666667</v>
      </c>
      <c r="D5" s="18">
        <v>1452.166666666667</v>
      </c>
      <c r="E5" s="18"/>
      <c r="F5" s="18"/>
      <c r="G5" s="18">
        <f t="shared" si="0"/>
        <v>1319.0555555555557</v>
      </c>
      <c r="H5" s="18">
        <f t="shared" ref="H5" si="1">SUM(B5:F5)/3</f>
        <v>1319.0555555555557</v>
      </c>
    </row>
    <row r="6" spans="1:8">
      <c r="A6" s="30" t="s">
        <v>98</v>
      </c>
      <c r="B6" s="18"/>
      <c r="C6" s="18"/>
      <c r="D6" s="18">
        <v>1655.909090909091</v>
      </c>
      <c r="E6" s="18">
        <v>1975.090909090909</v>
      </c>
      <c r="F6" s="18"/>
      <c r="G6" s="18">
        <f>AVERAGE(B6:F6)</f>
        <v>1815.5</v>
      </c>
      <c r="H6" s="18">
        <f>SUM(B6:F6)/2</f>
        <v>1815.5</v>
      </c>
    </row>
    <row r="7" spans="1:8">
      <c r="A7" s="30" t="s">
        <v>47</v>
      </c>
      <c r="B7" s="18">
        <v>1688.166666666667</v>
      </c>
      <c r="C7" s="18">
        <v>1248.75</v>
      </c>
      <c r="D7" s="18">
        <v>1318.666666666667</v>
      </c>
      <c r="E7" s="18"/>
      <c r="F7" s="18"/>
      <c r="G7" s="18">
        <f>AVERAGE(B7:F7)</f>
        <v>1418.5277777777781</v>
      </c>
      <c r="H7" s="18">
        <f>SUM(B7:F7)/3</f>
        <v>1418.5277777777781</v>
      </c>
    </row>
    <row r="8" spans="1:8">
      <c r="A8" s="30" t="s">
        <v>28</v>
      </c>
      <c r="B8" s="18">
        <v>1017.416666666667</v>
      </c>
      <c r="C8" s="18"/>
      <c r="D8" s="18">
        <v>728.91666666666663</v>
      </c>
      <c r="E8" s="18"/>
      <c r="F8" s="18"/>
      <c r="G8" s="18">
        <f>AVERAGE(B8:F8)</f>
        <v>873.16666666666674</v>
      </c>
      <c r="H8" s="18">
        <f>SUM(B8:F8)/2</f>
        <v>873.16666666666674</v>
      </c>
    </row>
    <row r="9" spans="1:8">
      <c r="A9" s="30" t="s">
        <v>123</v>
      </c>
      <c r="B9" s="18">
        <v>1029</v>
      </c>
      <c r="C9" s="18">
        <v>1115</v>
      </c>
      <c r="D9" s="18">
        <v>1169</v>
      </c>
      <c r="E9" s="18">
        <v>1641</v>
      </c>
      <c r="F9" s="18">
        <v>1903</v>
      </c>
      <c r="G9" s="18">
        <f>AVERAGE(B9:F9)</f>
        <v>1371.4</v>
      </c>
      <c r="H9" s="18">
        <f>SUM(B9:F9)/5</f>
        <v>1371.4</v>
      </c>
    </row>
    <row r="10" spans="1:8">
      <c r="A10" s="31" t="s">
        <v>27</v>
      </c>
      <c r="B10" s="18">
        <v>1347.75</v>
      </c>
      <c r="C10" s="18">
        <v>1299.583333333333</v>
      </c>
      <c r="D10" s="18">
        <v>1497.416666666667</v>
      </c>
      <c r="E10" s="18">
        <v>2087.5</v>
      </c>
      <c r="F10" s="18">
        <v>2231.5</v>
      </c>
      <c r="G10" s="18">
        <f t="shared" si="0"/>
        <v>1692.75</v>
      </c>
      <c r="H10" s="18">
        <f>SUM(B10:F10)/5</f>
        <v>1692.75</v>
      </c>
    </row>
    <row r="11" spans="1:8">
      <c r="A11" s="31" t="s">
        <v>124</v>
      </c>
      <c r="B11" s="18">
        <v>9747.8333333333339</v>
      </c>
      <c r="C11" s="18"/>
      <c r="D11" s="18">
        <v>10354.58333333333</v>
      </c>
      <c r="E11" s="18"/>
      <c r="F11" s="18">
        <v>14671.95833333333</v>
      </c>
      <c r="G11" s="18">
        <f t="shared" ref="G11" si="2">AVERAGE(B11:F11)</f>
        <v>11591.45833333333</v>
      </c>
      <c r="H11" s="18">
        <f>SUM(B11:F11)/3</f>
        <v>11591.45833333333</v>
      </c>
    </row>
    <row r="12" spans="1:8">
      <c r="A12" s="16" t="s">
        <v>125</v>
      </c>
      <c r="B12" s="18">
        <v>6411</v>
      </c>
      <c r="C12" s="18">
        <v>6629</v>
      </c>
      <c r="D12" s="18">
        <v>8407</v>
      </c>
      <c r="E12" s="18">
        <v>9786</v>
      </c>
      <c r="F12" s="18">
        <v>11087</v>
      </c>
      <c r="G12" s="18">
        <f>AVERAGE(B12:F12)</f>
        <v>8464</v>
      </c>
      <c r="H12" s="2">
        <f t="shared" ref="H12:H14" si="3">SUM(B12:F12)/5</f>
        <v>8464</v>
      </c>
    </row>
    <row r="13" spans="1:8">
      <c r="A13" s="16" t="s">
        <v>126</v>
      </c>
      <c r="B13" s="18">
        <v>4384</v>
      </c>
      <c r="C13" s="18">
        <v>4667</v>
      </c>
      <c r="D13" s="18">
        <v>6470</v>
      </c>
      <c r="E13" s="18">
        <v>8027</v>
      </c>
      <c r="F13" s="18">
        <v>7835</v>
      </c>
      <c r="G13" s="18">
        <f>AVERAGE(B13:F13)</f>
        <v>6276.6</v>
      </c>
      <c r="H13" s="2">
        <f t="shared" si="3"/>
        <v>6276.6</v>
      </c>
    </row>
    <row r="14" spans="1:8" ht="25.5">
      <c r="A14" s="16" t="s">
        <v>127</v>
      </c>
      <c r="B14" s="18">
        <v>5174</v>
      </c>
      <c r="C14" s="18">
        <v>5481</v>
      </c>
      <c r="D14" s="18">
        <v>7564</v>
      </c>
      <c r="E14" s="18">
        <v>8609</v>
      </c>
      <c r="F14" s="18">
        <v>9687</v>
      </c>
      <c r="G14" s="18">
        <f>AVERAGE(B14:F14)</f>
        <v>7303</v>
      </c>
      <c r="H14" s="32">
        <f t="shared" si="3"/>
        <v>7303</v>
      </c>
    </row>
    <row r="15" spans="1:8" ht="15" thickBot="1">
      <c r="A15" s="7"/>
      <c r="B15" s="4"/>
      <c r="C15" s="4"/>
      <c r="D15" s="4"/>
      <c r="E15" s="4"/>
      <c r="F15" s="4"/>
      <c r="G15" s="4"/>
      <c r="H15" s="4"/>
    </row>
    <row r="16" spans="1:8">
      <c r="A16" s="10" t="s">
        <v>128</v>
      </c>
      <c r="B16" s="4"/>
      <c r="C16" s="4"/>
      <c r="D16" s="4"/>
      <c r="E16" s="4"/>
      <c r="F16" s="4"/>
      <c r="G16" s="4"/>
      <c r="H16" s="4"/>
    </row>
    <row r="17" spans="1:8">
      <c r="A17" s="11" t="s">
        <v>129</v>
      </c>
      <c r="B17" s="4"/>
      <c r="C17" s="4"/>
      <c r="D17" s="4"/>
      <c r="E17" s="4"/>
      <c r="F17" s="4"/>
      <c r="G17" s="4"/>
      <c r="H17" s="4"/>
    </row>
    <row r="18" spans="1:8">
      <c r="A18" s="8" t="s">
        <v>130</v>
      </c>
      <c r="C18" s="4"/>
      <c r="D18" s="4"/>
      <c r="E18" s="4"/>
      <c r="F18" s="4"/>
      <c r="G18" s="4"/>
      <c r="H18" s="4"/>
    </row>
    <row r="19" spans="1:8" ht="24.75" thickBot="1">
      <c r="A19" s="9" t="s">
        <v>131</v>
      </c>
      <c r="C19" s="4"/>
      <c r="D19" s="4"/>
      <c r="E19" s="4"/>
      <c r="F19" s="4"/>
      <c r="G19" s="4"/>
      <c r="H19" s="4"/>
    </row>
    <row r="20" spans="1:8">
      <c r="C20" s="4"/>
    </row>
    <row r="21" spans="1:8">
      <c r="A21" s="6" t="s">
        <v>84</v>
      </c>
      <c r="B21" s="6" t="s">
        <v>121</v>
      </c>
      <c r="C21" s="4"/>
    </row>
    <row r="22" spans="1:8">
      <c r="A22" s="30" t="s">
        <v>28</v>
      </c>
      <c r="B22" s="18">
        <v>873.16666666666674</v>
      </c>
      <c r="C22" s="4"/>
    </row>
    <row r="23" spans="1:8">
      <c r="A23" s="30" t="s">
        <v>19</v>
      </c>
      <c r="B23" s="18">
        <v>983.02171717171734</v>
      </c>
      <c r="C23" s="4"/>
    </row>
    <row r="24" spans="1:8">
      <c r="A24" s="30" t="s">
        <v>25</v>
      </c>
      <c r="B24" s="18">
        <v>1319.0555555555557</v>
      </c>
      <c r="C24" s="4"/>
    </row>
    <row r="25" spans="1:8">
      <c r="A25" s="30" t="s">
        <v>47</v>
      </c>
      <c r="B25" s="18">
        <v>1418.5277777777781</v>
      </c>
      <c r="C25" s="4"/>
    </row>
    <row r="26" spans="1:8">
      <c r="A26" s="31" t="s">
        <v>27</v>
      </c>
      <c r="B26" s="18">
        <v>1692.75</v>
      </c>
      <c r="C26" s="4"/>
      <c r="E26" s="33"/>
    </row>
    <row r="27" spans="1:8">
      <c r="A27" s="30" t="s">
        <v>98</v>
      </c>
      <c r="B27" s="18">
        <v>1815.5</v>
      </c>
      <c r="C27" s="4"/>
    </row>
    <row r="28" spans="1:8">
      <c r="A28" s="30" t="s">
        <v>68</v>
      </c>
      <c r="B28" s="18">
        <v>5184.75</v>
      </c>
      <c r="C28" s="4"/>
    </row>
    <row r="29" spans="1:8">
      <c r="A29" s="31" t="s">
        <v>124</v>
      </c>
      <c r="B29" s="18">
        <v>11591</v>
      </c>
      <c r="C29" s="4"/>
    </row>
    <row r="30" spans="1:8">
      <c r="A30" s="16" t="s">
        <v>125</v>
      </c>
      <c r="B30" s="18">
        <v>8464</v>
      </c>
      <c r="C30" s="4"/>
    </row>
    <row r="31" spans="1:8" ht="25.5">
      <c r="A31" s="16" t="s">
        <v>127</v>
      </c>
      <c r="B31" s="40">
        <v>7303</v>
      </c>
      <c r="C31" s="4"/>
    </row>
    <row r="32" spans="1:8">
      <c r="A32" s="16" t="s">
        <v>126</v>
      </c>
      <c r="B32" s="40">
        <v>6277</v>
      </c>
      <c r="C32" s="4"/>
    </row>
    <row r="33" spans="1:3">
      <c r="A33" s="30" t="s">
        <v>123</v>
      </c>
      <c r="B33" s="18">
        <v>1392</v>
      </c>
      <c r="C33" s="4"/>
    </row>
    <row r="34" spans="1:3">
      <c r="C34" s="4"/>
    </row>
  </sheetData>
  <sortState xmlns:xlrd2="http://schemas.microsoft.com/office/spreadsheetml/2017/richdata2" ref="A22:C28">
    <sortCondition ref="C22:C28"/>
  </sortState>
  <pageMargins left="0.7" right="0.7" top="0.75" bottom="0.75" header="0.3" footer="0.3"/>
  <pageSetup paperSize="9" orientation="portrait" horizontalDpi="300" verticalDpi="300" r:id="rId1"/>
  <ignoredErrors>
    <ignoredError sqref="H10 H11 H6:H7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7"/>
  <sheetViews>
    <sheetView tabSelected="1" topLeftCell="A16" zoomScaleNormal="100" workbookViewId="0">
      <selection activeCell="G17" sqref="G17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120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121</v>
      </c>
    </row>
    <row r="3" spans="2:8">
      <c r="B3" s="30" t="s">
        <v>19</v>
      </c>
      <c r="C3" s="18">
        <v>758</v>
      </c>
      <c r="D3" s="18">
        <v>740.52525252525254</v>
      </c>
      <c r="E3" s="18">
        <v>1014.166666666667</v>
      </c>
      <c r="F3" s="18">
        <v>1292.416666666667</v>
      </c>
      <c r="G3" s="18">
        <v>1110</v>
      </c>
      <c r="H3" s="12">
        <f t="shared" ref="H3:H14" si="0">AVERAGE(C3:G3)</f>
        <v>983.02171717171734</v>
      </c>
    </row>
    <row r="4" spans="2:8">
      <c r="B4" s="30" t="s">
        <v>68</v>
      </c>
      <c r="C4" s="18">
        <v>5184.75</v>
      </c>
      <c r="D4" s="18"/>
      <c r="E4" s="18"/>
      <c r="F4" s="18"/>
      <c r="G4" s="18"/>
      <c r="H4" s="12">
        <f t="shared" si="0"/>
        <v>5184.75</v>
      </c>
    </row>
    <row r="5" spans="2:8">
      <c r="B5" s="30" t="s">
        <v>25</v>
      </c>
      <c r="C5" s="18">
        <v>1244.333333333333</v>
      </c>
      <c r="D5" s="18">
        <v>1260.666666666667</v>
      </c>
      <c r="E5" s="18">
        <v>1452.166666666667</v>
      </c>
      <c r="F5" s="18"/>
      <c r="G5" s="18"/>
      <c r="H5" s="12">
        <f t="shared" si="0"/>
        <v>1319.0555555555557</v>
      </c>
    </row>
    <row r="6" spans="2:8">
      <c r="B6" s="30" t="s">
        <v>98</v>
      </c>
      <c r="C6" s="18"/>
      <c r="D6" s="18"/>
      <c r="E6" s="18">
        <v>1655.909090909091</v>
      </c>
      <c r="F6" s="18">
        <v>1975.090909090909</v>
      </c>
      <c r="G6" s="18"/>
      <c r="H6" s="12">
        <f t="shared" si="0"/>
        <v>1815.5</v>
      </c>
    </row>
    <row r="7" spans="2:8">
      <c r="B7" s="30" t="s">
        <v>47</v>
      </c>
      <c r="C7" s="18">
        <v>1688.166666666667</v>
      </c>
      <c r="D7" s="18">
        <v>1248.75</v>
      </c>
      <c r="E7" s="18">
        <v>1318.666666666667</v>
      </c>
      <c r="F7" s="18"/>
      <c r="G7" s="18"/>
      <c r="H7" s="12">
        <f t="shared" si="0"/>
        <v>1418.5277777777781</v>
      </c>
    </row>
    <row r="8" spans="2:8">
      <c r="B8" s="30" t="s">
        <v>28</v>
      </c>
      <c r="C8" s="18">
        <v>1017.416666666667</v>
      </c>
      <c r="D8" s="18"/>
      <c r="E8" s="18">
        <v>728.91666666666663</v>
      </c>
      <c r="F8" s="18"/>
      <c r="G8" s="18"/>
      <c r="H8" s="12">
        <f t="shared" si="0"/>
        <v>873.16666666666674</v>
      </c>
    </row>
    <row r="9" spans="2:8">
      <c r="B9" s="30" t="s">
        <v>123</v>
      </c>
      <c r="C9" s="18">
        <v>1029</v>
      </c>
      <c r="D9" s="18">
        <v>1115</v>
      </c>
      <c r="E9" s="18">
        <v>1169</v>
      </c>
      <c r="F9" s="18">
        <v>1641</v>
      </c>
      <c r="G9" s="18">
        <v>1903</v>
      </c>
      <c r="H9" s="12">
        <f t="shared" si="0"/>
        <v>1371.4</v>
      </c>
    </row>
    <row r="10" spans="2:8">
      <c r="B10" s="31" t="s">
        <v>27</v>
      </c>
      <c r="C10" s="18">
        <v>1347.75</v>
      </c>
      <c r="D10" s="18">
        <v>1299.583333333333</v>
      </c>
      <c r="E10" s="18">
        <v>1497.416666666667</v>
      </c>
      <c r="F10" s="18">
        <v>2087.5</v>
      </c>
      <c r="G10" s="18">
        <v>2231.5</v>
      </c>
      <c r="H10" s="12">
        <f t="shared" si="0"/>
        <v>1692.75</v>
      </c>
    </row>
    <row r="11" spans="2:8">
      <c r="B11" s="31" t="s">
        <v>124</v>
      </c>
      <c r="C11" s="18">
        <v>9747.8333333333339</v>
      </c>
      <c r="D11" s="18"/>
      <c r="E11" s="18">
        <v>10354.58333333333</v>
      </c>
      <c r="F11" s="18"/>
      <c r="G11" s="18">
        <v>14671.95833333333</v>
      </c>
      <c r="H11" s="12">
        <f t="shared" si="0"/>
        <v>11591.45833333333</v>
      </c>
    </row>
    <row r="12" spans="2:8">
      <c r="B12" s="16" t="s">
        <v>125</v>
      </c>
      <c r="C12" s="18">
        <v>6411</v>
      </c>
      <c r="D12" s="18">
        <v>6629</v>
      </c>
      <c r="E12" s="18">
        <v>8407</v>
      </c>
      <c r="F12" s="18">
        <v>9786</v>
      </c>
      <c r="G12" s="18">
        <v>11087</v>
      </c>
      <c r="H12" s="12">
        <f t="shared" si="0"/>
        <v>8464</v>
      </c>
    </row>
    <row r="13" spans="2:8">
      <c r="B13" s="16" t="s">
        <v>126</v>
      </c>
      <c r="C13" s="18">
        <v>4384</v>
      </c>
      <c r="D13" s="18">
        <v>4667</v>
      </c>
      <c r="E13" s="18">
        <v>6470</v>
      </c>
      <c r="F13" s="18">
        <v>8027</v>
      </c>
      <c r="G13" s="18">
        <v>7835</v>
      </c>
      <c r="H13" s="12">
        <f t="shared" si="0"/>
        <v>6276.6</v>
      </c>
    </row>
    <row r="14" spans="2:8">
      <c r="B14" s="16" t="s">
        <v>127</v>
      </c>
      <c r="C14" s="18">
        <v>5174</v>
      </c>
      <c r="D14" s="18">
        <v>5481</v>
      </c>
      <c r="E14" s="18">
        <v>7564</v>
      </c>
      <c r="F14" s="18">
        <v>8609</v>
      </c>
      <c r="G14" s="18">
        <v>9687</v>
      </c>
      <c r="H14" s="12">
        <f t="shared" si="0"/>
        <v>7303</v>
      </c>
    </row>
    <row r="15" spans="2:8" ht="15" thickBot="1">
      <c r="B15" s="4"/>
      <c r="C15" s="4"/>
      <c r="D15" s="4"/>
      <c r="E15" s="5"/>
      <c r="H15" s="5"/>
    </row>
    <row r="16" spans="2:8">
      <c r="B16" s="10" t="s">
        <v>128</v>
      </c>
      <c r="C16" s="4"/>
      <c r="D16" s="4"/>
      <c r="E16" s="5"/>
      <c r="H16" s="5"/>
    </row>
    <row r="17" spans="2:8">
      <c r="B17" s="11" t="s">
        <v>129</v>
      </c>
      <c r="C17" s="4"/>
      <c r="D17" s="4"/>
      <c r="E17" s="5"/>
      <c r="H17" s="5"/>
    </row>
    <row r="18" spans="2:8">
      <c r="B18" s="8" t="s">
        <v>130</v>
      </c>
      <c r="C18" s="4"/>
      <c r="D18" s="4"/>
      <c r="E18" s="5"/>
      <c r="H18" s="5"/>
    </row>
    <row r="19" spans="2:8" ht="24.75" thickBot="1">
      <c r="B19" s="9" t="s">
        <v>131</v>
      </c>
      <c r="C19" s="4"/>
      <c r="D19" s="4"/>
      <c r="E19" s="5"/>
      <c r="H19" s="5"/>
    </row>
    <row r="20" spans="2:8">
      <c r="B20" s="3"/>
      <c r="C20" s="3"/>
      <c r="D20" s="4"/>
      <c r="E20" s="4"/>
      <c r="F20" s="4"/>
      <c r="G20" s="41"/>
      <c r="H20" s="5"/>
    </row>
    <row r="21" spans="2:8">
      <c r="B21" s="1" t="s">
        <v>120</v>
      </c>
      <c r="C21" s="1">
        <v>2020</v>
      </c>
      <c r="D21" s="1">
        <v>2021</v>
      </c>
      <c r="E21" s="1">
        <v>2022</v>
      </c>
      <c r="F21" s="1">
        <v>2023</v>
      </c>
      <c r="G21" s="41"/>
      <c r="H21" s="5"/>
    </row>
    <row r="22" spans="2:8">
      <c r="B22" s="30" t="s">
        <v>19</v>
      </c>
      <c r="C22" s="17">
        <f>D3/C3*100-100</f>
        <v>-2.3053756562991339</v>
      </c>
      <c r="D22" s="17">
        <f t="shared" ref="D22:F22" si="1">E3/D3*100-100</f>
        <v>36.952340680925374</v>
      </c>
      <c r="E22" s="17">
        <f t="shared" si="1"/>
        <v>27.436318816762522</v>
      </c>
      <c r="F22" s="17">
        <f t="shared" si="1"/>
        <v>-14.114385195692847</v>
      </c>
      <c r="G22" s="49" cm="1">
        <f t="array" ref="G22">+AVERAGE(ABS(C22:F22))</f>
        <v>20.202105087419969</v>
      </c>
      <c r="H22" s="5"/>
    </row>
    <row r="23" spans="2:8">
      <c r="B23" s="30" t="s">
        <v>123</v>
      </c>
      <c r="C23" s="17">
        <f>D9/C9*100-100</f>
        <v>8.357628765792029</v>
      </c>
      <c r="D23" s="17">
        <f t="shared" ref="D23:F24" si="2">E9/D9*100-100</f>
        <v>4.8430493273542652</v>
      </c>
      <c r="E23" s="17">
        <f t="shared" si="2"/>
        <v>40.376390076988883</v>
      </c>
      <c r="F23" s="17">
        <f t="shared" si="2"/>
        <v>15.965874466788549</v>
      </c>
      <c r="G23" s="42" cm="1">
        <f t="array" ref="G23">+AVERAGE(ABS(C23:F23))</f>
        <v>17.385735659230932</v>
      </c>
      <c r="H23" s="5"/>
    </row>
    <row r="24" spans="2:8">
      <c r="B24" s="31" t="s">
        <v>27</v>
      </c>
      <c r="C24" s="17">
        <f>D10/C10*100-100</f>
        <v>-3.5738576640079458</v>
      </c>
      <c r="D24" s="17">
        <f t="shared" si="2"/>
        <v>15.222827829432561</v>
      </c>
      <c r="E24" s="17">
        <f t="shared" si="2"/>
        <v>39.406756079915368</v>
      </c>
      <c r="F24" s="17">
        <f t="shared" si="2"/>
        <v>6.8982035928143688</v>
      </c>
      <c r="G24" s="51" cm="1">
        <f t="array" ref="G24">+AVERAGE(ABS(C24:F24))</f>
        <v>16.275411291542561</v>
      </c>
    </row>
    <row r="25" spans="2:8">
      <c r="B25" s="34" t="s">
        <v>125</v>
      </c>
      <c r="C25" s="17">
        <f>D12/C12*100-100</f>
        <v>3.4004055529558599</v>
      </c>
      <c r="D25" s="17">
        <f t="shared" ref="D25:F25" si="3">E12/D12*100-100</f>
        <v>26.821541710665258</v>
      </c>
      <c r="E25" s="17">
        <f t="shared" si="3"/>
        <v>16.402997502081604</v>
      </c>
      <c r="F25" s="17">
        <f t="shared" si="3"/>
        <v>13.294502350296341</v>
      </c>
      <c r="G25" s="52" cm="1">
        <f t="array" ref="G25">+AVERAGE(ABS(C25:F25))</f>
        <v>14.979861778999766</v>
      </c>
    </row>
    <row r="26" spans="2:8">
      <c r="B26" s="34" t="s">
        <v>126</v>
      </c>
      <c r="C26" s="17">
        <f t="shared" ref="C26:F26" si="4">D13/C13*100-100</f>
        <v>6.4552919708029179</v>
      </c>
      <c r="D26" s="17">
        <f t="shared" si="4"/>
        <v>38.632954788943636</v>
      </c>
      <c r="E26" s="17">
        <f t="shared" si="4"/>
        <v>24.064914992272037</v>
      </c>
      <c r="F26" s="17">
        <f t="shared" si="4"/>
        <v>-2.3919272455462703</v>
      </c>
      <c r="G26" s="50" cm="1">
        <f t="array" ref="G26">+AVERAGE(ABS(C26:F26))</f>
        <v>17.886272249391215</v>
      </c>
    </row>
    <row r="27" spans="2:8">
      <c r="B27" s="34" t="s">
        <v>127</v>
      </c>
      <c r="C27" s="17">
        <f t="shared" ref="C27:F27" si="5">D14/C14*100-100</f>
        <v>5.9335137224584571</v>
      </c>
      <c r="D27" s="17">
        <f t="shared" si="5"/>
        <v>38.004013866082829</v>
      </c>
      <c r="E27" s="17">
        <f t="shared" si="5"/>
        <v>13.815441565309357</v>
      </c>
      <c r="F27" s="17">
        <f t="shared" si="5"/>
        <v>12.521779533046811</v>
      </c>
      <c r="G27" s="50" cm="1">
        <f t="array" ref="G27">+AVERAGE(ABS(C27:F27))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2025-07-26T06:58:59+00:00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F26A54-F434-4254-8EAE-754165C966E1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2025-07-26T06:59:32Z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