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5. MUNICIPIOS 2025\1. MERCADOS\1. ESCRITURA-DTS\5.SEPTIEMBRE\SAN MARTÍN\"/>
    </mc:Choice>
  </mc:AlternateContent>
  <xr:revisionPtr revIDLastSave="2" documentId="13_ncr:1_{A295B390-2ABA-425E-8D60-CB468B108EDA}" xr6:coauthVersionLast="47" xr6:coauthVersionMax="47" xr10:uidLastSave="{6A415DF1-A825-4892-839C-4D7D5FFAAB65}"/>
  <bookViews>
    <workbookView xWindow="-120" yWindow="-120" windowWidth="20730" windowHeight="1104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0" hidden="1">'4.1.2. CONDICIONES COMERCIALES'!#REF!</definedName>
    <definedName name="_xlnm._FilterDatabase" localSheetId="1" hidden="1">'4.1.2. CONDICIONES COMERCIALES'!$B$2:$H$13</definedName>
    <definedName name="_xlnm._FilterDatabase" localSheetId="2" hidden="1">'4.2.4. AGENTES COMERCIALES 1'!#REF!</definedName>
    <definedName name="_xlnm._FilterDatabase" localSheetId="3" hidden="1">'4.2.5. AGENTES COMERCIALES 2'!$B$4:$G$13</definedName>
    <definedName name="_xlnm._FilterDatabase" localSheetId="5" hidden="1">'4.3.2. PRECIOS PAGAD PRODUCTOR'!$B$2:$G$12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1" i="9" l="1"/>
  <c r="D21" i="9"/>
  <c r="E21" i="9"/>
  <c r="F21" i="9"/>
  <c r="C22" i="9"/>
  <c r="D22" i="9"/>
  <c r="E22" i="9"/>
  <c r="F22" i="9"/>
  <c r="C23" i="9"/>
  <c r="D23" i="9"/>
  <c r="E23" i="9"/>
  <c r="F23" i="9"/>
  <c r="D20" i="9"/>
  <c r="E20" i="9"/>
  <c r="F20" i="9"/>
  <c r="C20" i="9"/>
  <c r="D18" i="9"/>
  <c r="E18" i="9"/>
  <c r="F18" i="9"/>
  <c r="D19" i="9"/>
  <c r="E19" i="9"/>
  <c r="F19" i="9"/>
  <c r="C19" i="9"/>
  <c r="C18" i="9"/>
  <c r="H6" i="8"/>
  <c r="G6" i="8"/>
  <c r="J10" i="6"/>
  <c r="J11" i="6"/>
  <c r="G21" i="9" a="1"/>
  <c r="G21" i="9" s="1"/>
  <c r="H4" i="9"/>
  <c r="H4" i="8"/>
  <c r="H5" i="8"/>
  <c r="G4" i="8"/>
  <c r="G5" i="8"/>
  <c r="H7" i="8"/>
  <c r="G22" i="9" l="1" a="1"/>
  <c r="G22" i="9" s="1"/>
  <c r="G23" i="9" a="1"/>
  <c r="G23" i="9" s="1"/>
  <c r="M6" i="7"/>
  <c r="M7" i="7"/>
  <c r="M8" i="7"/>
  <c r="M9" i="7"/>
  <c r="M10" i="7"/>
  <c r="M11" i="7"/>
  <c r="M12" i="7"/>
  <c r="M5" i="7"/>
  <c r="J7" i="6"/>
  <c r="J8" i="6"/>
  <c r="J5" i="6"/>
  <c r="J6" i="6"/>
  <c r="H8" i="8" l="1"/>
  <c r="G8" i="8"/>
  <c r="J12" i="6"/>
  <c r="J9" i="6"/>
  <c r="G18" i="9" l="1" a="1"/>
  <c r="G18" i="9" s="1"/>
  <c r="H10" i="8" l="1"/>
  <c r="H9" i="8"/>
  <c r="G19" i="9" l="1" a="1"/>
  <c r="G19" i="9" s="1"/>
  <c r="G20" i="9" a="1"/>
  <c r="G20" i="9" s="1"/>
  <c r="G7" i="8"/>
  <c r="G9" i="8"/>
  <c r="G10" i="8"/>
  <c r="H5" i="9" l="1"/>
  <c r="H6" i="9"/>
  <c r="H7" i="9"/>
  <c r="H8" i="9"/>
  <c r="H9" i="9"/>
  <c r="H1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<sst xmlns="http://schemas.openxmlformats.org/spreadsheetml/2006/main" count="334" uniqueCount="134">
  <si>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San Martín</t>
    </r>
  </si>
  <si>
    <t>Nombre y sigla asociación</t>
  </si>
  <si>
    <t>Principales productos comercializados</t>
  </si>
  <si>
    <t>No. de familias asociadas</t>
  </si>
  <si>
    <t>Servicios que presta la OAF</t>
  </si>
  <si>
    <t>Asociación ASOAGOSANCE</t>
  </si>
  <si>
    <t>Aguacate criollo</t>
  </si>
  <si>
    <t xml:space="preserve"> Capacitación o formación </t>
  </si>
  <si>
    <t>Asociación de cultivadores de cacao de San Martín Cesar ASOCASAMC</t>
  </si>
  <si>
    <t>Cacao</t>
  </si>
  <si>
    <t>Asociación de emprendedores agropecuarios de Candelia ASOEMAC</t>
  </si>
  <si>
    <t>Palma de aceite</t>
  </si>
  <si>
    <t>Asociación de mujeres emprendedoras urbanas y rurakes de San Martín ASOMEURSAN</t>
  </si>
  <si>
    <t>Cachama</t>
  </si>
  <si>
    <t>Asociación accionantes del cambio agrario</t>
  </si>
  <si>
    <t>Cerdo en pie</t>
  </si>
  <si>
    <t>Asociación de agricultores agropecuarios ASAGRO</t>
  </si>
  <si>
    <t>Leche, Res en pie</t>
  </si>
  <si>
    <t>Asociación de campesinos y víctimas de conflicto armado del Sur del Cesar ASODIVISUR</t>
  </si>
  <si>
    <t>Pollo en pie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</si>
  <si>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</si>
  <si>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San Martín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</si>
  <si>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</si>
  <si>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</si>
  <si>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</si>
  <si>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</si>
  <si>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</si>
  <si>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</si>
  <si>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</si>
  <si>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Carga de 125 kilogramos</t>
  </si>
  <si>
    <t>Intermediarios 100%</t>
  </si>
  <si>
    <t>No</t>
  </si>
  <si>
    <t>Contado</t>
  </si>
  <si>
    <t>Finca 100%</t>
  </si>
  <si>
    <t>Cabecera municipal San Martín 100%</t>
  </si>
  <si>
    <t>Tonelada</t>
  </si>
  <si>
    <t>Agroindustria 100%</t>
  </si>
  <si>
    <t>Crédito</t>
  </si>
  <si>
    <t>Centro poblado-Corregimiento Minas 100%</t>
  </si>
  <si>
    <t>Kilogramo</t>
  </si>
  <si>
    <t>Consumidor final 100%</t>
  </si>
  <si>
    <t>Kilogramo en pie</t>
  </si>
  <si>
    <t>Leche</t>
  </si>
  <si>
    <t>Caneca de 40 litros</t>
  </si>
  <si>
    <t>Res en pie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</si>
  <si>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San Martín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</si>
  <si>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</si>
  <si>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</si>
  <si>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</si>
  <si>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</si>
  <si>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</si>
  <si>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Crisostomo Mancilla</t>
  </si>
  <si>
    <t>Intermediario</t>
  </si>
  <si>
    <t>Aguacate</t>
  </si>
  <si>
    <t>Plaza de mercado San Martín</t>
  </si>
  <si>
    <t xml:space="preserve">Fincas del municipio de San Martín, Bucaramanga, Rionegro, </t>
  </si>
  <si>
    <t>Luis Evelio Hernández</t>
  </si>
  <si>
    <t>Cabecera municipal San Martín</t>
  </si>
  <si>
    <t>Fincas del municipio de San Martín</t>
  </si>
  <si>
    <t>Palmas del Cesar</t>
  </si>
  <si>
    <t>Agroindustria</t>
  </si>
  <si>
    <t>Fruto de palma</t>
  </si>
  <si>
    <t>Corregimiento Minas, kilometro 113 vía al mar</t>
  </si>
  <si>
    <t>Aguachica, San Alberto, Fincas del municipio de San Martín</t>
  </si>
  <si>
    <t>Parrillada los mangos</t>
  </si>
  <si>
    <t>Restaurante</t>
  </si>
  <si>
    <t>Carnicería Santa Gertrudis</t>
  </si>
  <si>
    <t>Minorista</t>
  </si>
  <si>
    <t>Cerdo en pie, Res en pie</t>
  </si>
  <si>
    <t>Discolacteos SAS Morrison</t>
  </si>
  <si>
    <t>Corregimiento Morrison, vía 4 bocas</t>
  </si>
  <si>
    <t>Aguachica, San Alberto, Río de Oro</t>
  </si>
  <si>
    <t>Asadero super aves la 22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</si>
  <si>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San Martín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</si>
  <si>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</si>
  <si>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</si>
  <si>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</si>
  <si>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</si>
  <si>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</si>
  <si>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</si>
  <si>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de 60 kilogramos</t>
  </si>
  <si>
    <t>Semanal</t>
  </si>
  <si>
    <t>Finca</t>
  </si>
  <si>
    <t>Diario</t>
  </si>
  <si>
    <t>Centro de acopio</t>
  </si>
  <si>
    <t>Planta</t>
  </si>
  <si>
    <t>Cantina de 40 litros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</si>
  <si>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</si>
  <si>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</si>
  <si>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</si>
  <si>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</si>
  <si>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</si>
  <si>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</si>
  <si>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</si>
  <si>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</si>
  <si>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</si>
  <si>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</si>
  <si>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</si>
  <si>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</si>
  <si>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05Vb2s1-61 El Cobre</t>
  </si>
  <si>
    <t>Canastilla de 25 kilogramos</t>
  </si>
  <si>
    <t xml:space="preserve"> Intermediario</t>
  </si>
  <si>
    <t>05Vas1-61 El cobre, Santa Paula</t>
  </si>
  <si>
    <t>Cacao sombrío</t>
  </si>
  <si>
    <t xml:space="preserve">
San Alberto 100%</t>
  </si>
  <si>
    <t>Ganadería doble propósito (leche)</t>
  </si>
  <si>
    <t>Ganadería doble propósito  (res en pie)</t>
  </si>
  <si>
    <t>Intermediarios</t>
  </si>
  <si>
    <t>05Va-61 Los Tendidos, Cuatro Bocas, Minas</t>
  </si>
  <si>
    <t>Centro poblado Corregimiento Minas  100%</t>
  </si>
  <si>
    <t>Avicultura de engorde (pollo en pie)</t>
  </si>
  <si>
    <t xml:space="preserve">Consumidor final </t>
  </si>
  <si>
    <t>Piscicultura cachama</t>
  </si>
  <si>
    <t>05Vb-61 Cuatro Bocas</t>
  </si>
  <si>
    <t>Porcicultura de ceba (cerdo en pie)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</si>
  <si>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</si>
  <si>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</si>
  <si>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</si>
  <si>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</si>
  <si>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</si>
  <si>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 xml:space="preserve">Línea productiva </t>
  </si>
  <si>
    <t>Promedio</t>
  </si>
  <si>
    <t>Verificar</t>
  </si>
  <si>
    <t>Palma de aceite*</t>
  </si>
  <si>
    <t>Ganaderia doble propósito (leche)</t>
  </si>
  <si>
    <t>Cacao**</t>
  </si>
  <si>
    <t>Avicultura de engorde (pollo en pie)**</t>
  </si>
  <si>
    <t>Ganaderia doble propósito (res, kilogramo en pie)**</t>
  </si>
  <si>
    <t>Porcicultura de ceba (cerdo, kilogramo en pie)**</t>
  </si>
  <si>
    <t>*No se presentan precios históricos</t>
  </si>
  <si>
    <t>Precio a escala municipal</t>
  </si>
  <si>
    <t>Precio a escala departamental</t>
  </si>
  <si>
    <t>Precios a escala nacional</t>
  </si>
  <si>
    <t>**Precios gremios (Fedecacao, 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</si>
</sst>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0.0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65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0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11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165" fontId="4" fillId="0" borderId="1" xfId="1" applyNumberFormat="1" applyFont="1" applyFill="1" applyBorder="1"/>
    <xf numFmtId="0" fontId="4" fillId="0" borderId="1" xfId="0" applyFont="1" applyBorder="1" applyAlignment="1">
      <alignment horizontal="center" vertical="center"/>
    </xf>
    <xf numFmtId="0" fontId="9" fillId="6" borderId="8" xfId="0" applyFont="1" applyFill="1" applyBorder="1" applyAlignment="1">
      <alignment horizontal="center"/>
    </xf>
    <xf numFmtId="165" fontId="4" fillId="0" borderId="1" xfId="1" applyNumberFormat="1" applyFont="1" applyFill="1" applyBorder="1" applyAlignment="1">
      <alignment vertical="center"/>
    </xf>
    <xf numFmtId="165" fontId="4" fillId="0" borderId="0" xfId="1" applyNumberFormat="1" applyFont="1" applyFill="1" applyBorder="1"/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165" fontId="3" fillId="4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5" fontId="18" fillId="0" borderId="0" xfId="1" applyNumberFormat="1" applyFont="1" applyBorder="1"/>
    <xf numFmtId="0" fontId="10" fillId="0" borderId="1" xfId="0" applyFont="1" applyBorder="1" applyAlignment="1">
      <alignment horizontal="center" vertical="center"/>
    </xf>
    <xf numFmtId="43" fontId="4" fillId="0" borderId="1" xfId="10" applyFont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top" wrapText="1"/>
    </xf>
    <xf numFmtId="168" fontId="4" fillId="0" borderId="1" xfId="0" applyNumberFormat="1" applyFont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165" fontId="4" fillId="4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1" xfId="10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9" fontId="3" fillId="0" borderId="1" xfId="0" applyNumberFormat="1" applyFont="1" applyBorder="1" applyAlignment="1">
      <alignment horizontal="center" vertical="center"/>
    </xf>
    <xf numFmtId="165" fontId="4" fillId="0" borderId="10" xfId="1" applyNumberFormat="1" applyFont="1" applyFill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43" fontId="4" fillId="12" borderId="1" xfId="10" applyFont="1" applyFill="1" applyBorder="1" applyAlignment="1">
      <alignment horizontal="center" vertical="center"/>
    </xf>
    <xf numFmtId="43" fontId="4" fillId="9" borderId="1" xfId="1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169" fontId="3" fillId="5" borderId="1" xfId="0" applyNumberFormat="1" applyFont="1" applyFill="1" applyBorder="1" applyAlignment="1">
      <alignment horizontal="center" vertical="center"/>
    </xf>
    <xf numFmtId="169" fontId="3" fillId="13" borderId="1" xfId="0" applyNumberFormat="1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10" borderId="1" xfId="0" applyFont="1" applyFill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9" xfId="0" applyFont="1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11" borderId="1" xfId="0" applyFont="1" applyFill="1" applyBorder="1" applyAlignment="1">
      <alignment horizontal="center" vertical="center" wrapText="1"/>
    </xf>
  </cellXfs>
  <cellStyles count="16">
    <cellStyle name="Millares" xfId="10" builtinId="3"/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2 3 2" xfId="14" xr:uid="{F8E41CC6-F290-4413-A53A-9D0E0DF303F4}"/>
    <cellStyle name="Moneda 2 4" xfId="12" xr:uid="{6980F122-1AFA-4F92-94D5-8D7A7DC0DAF2}"/>
    <cellStyle name="Moneda 3" xfId="8" xr:uid="{3C25F54D-7224-4E25-9F10-E16208A9DD8B}"/>
    <cellStyle name="Moneda 3 2" xfId="13" xr:uid="{8862CBB4-ECFC-4DD7-AC55-23751B718E06}"/>
    <cellStyle name="Moneda 4" xfId="11" xr:uid="{B3DA166D-79B8-42E1-A6D7-50452F646C57}"/>
    <cellStyle name="Moneda 5" xfId="15" xr:uid="{D381D0B9-F54E-4FB6-9AB6-E5643A5A4D47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SIPSA'!$B$17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SIPSA'!$A$18:$A$24</c:f>
              <c:strCache>
                <c:ptCount val="7"/>
                <c:pt idx="0">
                  <c:v>Aguacate criollo</c:v>
                </c:pt>
                <c:pt idx="1">
                  <c:v>Cacao**</c:v>
                </c:pt>
                <c:pt idx="2">
                  <c:v>Piscicultura cachama</c:v>
                </c:pt>
                <c:pt idx="3">
                  <c:v>Avicultura de engorde (pollo en pie)**</c:v>
                </c:pt>
                <c:pt idx="4">
                  <c:v>Porcicultura de ceba (cerdo, kilogramo en pie)**</c:v>
                </c:pt>
                <c:pt idx="5">
                  <c:v>Ganaderia doble propósito (res, kilogramo en pie)**</c:v>
                </c:pt>
                <c:pt idx="6">
                  <c:v>Ganaderia doble propósito (leche)</c:v>
                </c:pt>
              </c:strCache>
            </c:strRef>
          </c:cat>
          <c:val>
            <c:numRef>
              <c:f>'4.3.3. PRECIOS PROMEDIO SIPSA'!$B$18:$B$24</c:f>
              <c:numCache>
                <c:formatCode>_-"$"\ * #,##0_-;\-"$"\ * #,##0_-;_-"$"\ * "-"??_-;_-@_-</c:formatCode>
                <c:ptCount val="7"/>
                <c:pt idx="0">
                  <c:v>4945.0896789846956</c:v>
                </c:pt>
                <c:pt idx="1">
                  <c:v>8648.6</c:v>
                </c:pt>
                <c:pt idx="2">
                  <c:v>11591</c:v>
                </c:pt>
                <c:pt idx="3">
                  <c:v>8464</c:v>
                </c:pt>
                <c:pt idx="4">
                  <c:v>7303</c:v>
                </c:pt>
                <c:pt idx="5">
                  <c:v>6276.6</c:v>
                </c:pt>
                <c:pt idx="6">
                  <c:v>1308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="1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b="1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b="1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Variación anual precios mayoristas líneas productivas del municipio de San Martín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O" sz="105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MAYOR'!$B$18</c:f>
              <c:strCache>
                <c:ptCount val="1"/>
                <c:pt idx="0">
                  <c:v>Aguacate criollo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17.869236780411569</c:v>
                </c:pt>
                <c:pt idx="1">
                  <c:v>0.52486187845303789</c:v>
                </c:pt>
                <c:pt idx="2">
                  <c:v>16.611488026164238</c:v>
                </c:pt>
                <c:pt idx="3">
                  <c:v>22.697688748109314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D2-4E1C-B8FA-619D07080178}"/>
            </c:ext>
          </c:extLst>
        </c:ser>
        <c:ser>
          <c:idx val="1"/>
          <c:order val="1"/>
          <c:tx>
            <c:strRef>
              <c:f>'4.3.4. VARIACION $ PLAZAS MAYOR'!$B$19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8.5866359090372981</c:v>
                </c:pt>
                <c:pt idx="1">
                  <c:v>11.390845181562909</c:v>
                </c:pt>
                <c:pt idx="2">
                  <c:v>52.114928136216861</c:v>
                </c:pt>
                <c:pt idx="3">
                  <c:v>24.072078117649468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D2-4E1C-B8FA-619D07080178}"/>
            </c:ext>
          </c:extLst>
        </c:ser>
        <c:ser>
          <c:idx val="2"/>
          <c:order val="2"/>
          <c:tx>
            <c:strRef>
              <c:f>'4.3.4. VARIACION $ PLAZAS MAYOR'!$B$20</c:f>
              <c:strCache>
                <c:ptCount val="1"/>
                <c:pt idx="0">
                  <c:v>Cacao**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D2-4E1C-B8FA-619D07080178}"/>
            </c:ext>
          </c:extLst>
        </c:ser>
        <c:ser>
          <c:idx val="3"/>
          <c:order val="3"/>
          <c:tx>
            <c:strRef>
              <c:f>'4.3.4. VARIACION $ PLAZAS MAYOR'!$B$21</c:f>
              <c:strCache>
                <c:ptCount val="1"/>
                <c:pt idx="0">
                  <c:v>Avicultura de engorde (pollo en pie)**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BD2-4E1C-B8FA-619D07080178}"/>
            </c:ext>
          </c:extLst>
        </c:ser>
        <c:ser>
          <c:idx val="4"/>
          <c:order val="4"/>
          <c:tx>
            <c:strRef>
              <c:f>'4.3.4. VARIACION $ PLAZAS MAYOR'!$B$22</c:f>
              <c:strCache>
                <c:ptCount val="1"/>
                <c:pt idx="0">
                  <c:v>Ganaderia doble propósito (res, kilogramo en pie)**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BD2-4E1C-B8FA-619D07080178}"/>
            </c:ext>
          </c:extLst>
        </c:ser>
        <c:ser>
          <c:idx val="5"/>
          <c:order val="5"/>
          <c:tx>
            <c:strRef>
              <c:f>'4.3.4. VARIACION $ PLAZAS MAYOR'!$B$23</c:f>
              <c:strCache>
                <c:ptCount val="1"/>
                <c:pt idx="0">
                  <c:v>Porcicultura de ceba (cerdo, kilogramo en pie)**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MAYOR'!$C$17:$F$17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BD2-4E1C-B8FA-619D070801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8376768"/>
        <c:axId val="1738380096"/>
      </c:lineChart>
      <c:catAx>
        <c:axId val="173837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38380096"/>
        <c:crosses val="autoZero"/>
        <c:auto val="1"/>
        <c:lblAlgn val="ctr"/>
        <c:lblOffset val="100"/>
        <c:noMultiLvlLbl val="0"/>
      </c:catAx>
      <c:valAx>
        <c:axId val="173838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738376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42860</xdr:colOff>
      <xdr:row>15</xdr:row>
      <xdr:rowOff>19047</xdr:rowOff>
    </xdr:from>
    <xdr:to>
      <xdr:col>9</xdr:col>
      <xdr:colOff>523874</xdr:colOff>
      <xdr:row>29</xdr:row>
      <xdr:rowOff>38099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423862</xdr:colOff>
      <xdr:row>10</xdr:row>
      <xdr:rowOff>85725</xdr:rowOff>
    </xdr:from>
    <xdr:to>
      <xdr:col>15</xdr:col>
      <xdr:colOff>361950</xdr:colOff>
      <xdr:row>23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B0660EC-F1CD-4939-BAB3-673CD68F7C1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12"/>
  <sheetViews>
    <sheetView zoomScaleNormal="100" workbookViewId="0">
      <selection activeCell="C9" sqref="C9"/>
    </sheetView>
  </sheetViews>
  <sheetFormatPr defaultColWidth="11.42578125" defaultRowHeight="14.25"/>
  <cols>
    <col min="2" max="2" width="39.28515625" customWidth="1"/>
    <col min="3" max="3" width="20.5703125" customWidth="1"/>
    <col min="4" max="4" width="11.42578125" customWidth="1"/>
    <col min="5" max="5" width="31.7109375" customWidth="1"/>
  </cols>
  <sheetData>
    <row r="3" spans="2:8">
      <c r="B3" s="51" t="s">
        <v>0</v>
      </c>
      <c r="C3" s="51"/>
      <c r="D3" s="51"/>
      <c r="E3" s="51"/>
    </row>
    <row r="4" spans="2:8" ht="38.25">
      <c r="B4" s="10" t="s">
        <v>1</v>
      </c>
      <c r="C4" s="10" t="s">
        <v>2</v>
      </c>
      <c r="D4" s="10" t="s">
        <v>3</v>
      </c>
      <c r="E4" s="10" t="s">
        <v>4</v>
      </c>
    </row>
    <row r="5" spans="2:8">
      <c r="B5" s="47" t="s">
        <v>5</v>
      </c>
      <c r="C5" s="34" t="s">
        <v>6</v>
      </c>
      <c r="D5" s="34">
        <v>27</v>
      </c>
      <c r="E5" s="14" t="s">
        <v>7</v>
      </c>
    </row>
    <row r="6" spans="2:8" ht="24">
      <c r="B6" s="47" t="s">
        <v>8</v>
      </c>
      <c r="C6" s="34" t="s">
        <v>9</v>
      </c>
      <c r="D6" s="34">
        <v>35</v>
      </c>
      <c r="E6" s="14" t="s">
        <v>7</v>
      </c>
    </row>
    <row r="7" spans="2:8" ht="24">
      <c r="B7" s="47" t="s">
        <v>10</v>
      </c>
      <c r="C7" s="34" t="s">
        <v>11</v>
      </c>
      <c r="D7" s="34">
        <v>20</v>
      </c>
      <c r="E7" s="14" t="s">
        <v>7</v>
      </c>
    </row>
    <row r="8" spans="2:8" ht="24">
      <c r="B8" s="47" t="s">
        <v>12</v>
      </c>
      <c r="C8" s="34" t="s">
        <v>13</v>
      </c>
      <c r="D8" s="34">
        <v>27</v>
      </c>
      <c r="E8" s="14" t="s">
        <v>7</v>
      </c>
    </row>
    <row r="9" spans="2:8">
      <c r="B9" s="47" t="s">
        <v>14</v>
      </c>
      <c r="C9" s="34" t="s">
        <v>15</v>
      </c>
      <c r="D9" s="34">
        <v>25</v>
      </c>
      <c r="E9" s="14" t="s">
        <v>7</v>
      </c>
    </row>
    <row r="10" spans="2:8">
      <c r="B10" s="48" t="s">
        <v>16</v>
      </c>
      <c r="C10" s="34" t="s">
        <v>17</v>
      </c>
      <c r="D10" s="34">
        <v>45</v>
      </c>
      <c r="E10" s="14" t="s">
        <v>7</v>
      </c>
    </row>
    <row r="11" spans="2:8" ht="45.75" customHeight="1">
      <c r="B11" s="47" t="s">
        <v>18</v>
      </c>
      <c r="C11" s="34" t="s">
        <v>19</v>
      </c>
      <c r="D11" s="34">
        <v>39</v>
      </c>
      <c r="E11" s="14" t="s">
        <v>7</v>
      </c>
    </row>
    <row r="12" spans="2:8">
      <c r="B12" s="52" t="s">
        <v>20</v>
      </c>
      <c r="C12" s="52"/>
      <c r="D12" s="52"/>
      <c r="E12" s="52"/>
      <c r="F12" s="53"/>
      <c r="G12" s="53"/>
      <c r="H12" s="53"/>
    </row>
  </sheetData>
  <mergeCells count="2">
    <mergeCell ref="B3:E3"/>
    <mergeCell ref="B12:H12"/>
  </mergeCells>
  <dataValidations count="1">
    <dataValidation type="textLength" allowBlank="1" showInputMessage="1" showErrorMessage="1" sqref="E10 E5:E9 E11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3"/>
  <sheetViews>
    <sheetView topLeftCell="A3" zoomScaleNormal="100" workbookViewId="0">
      <selection activeCell="I1" sqref="I1:I1048576"/>
    </sheetView>
  </sheetViews>
  <sheetFormatPr defaultColWidth="11.42578125" defaultRowHeight="15" customHeight="1"/>
  <cols>
    <col min="2" max="2" width="24" customWidth="1"/>
    <col min="3" max="3" width="14.7109375" customWidth="1"/>
    <col min="4" max="4" width="16.42578125" customWidth="1"/>
    <col min="5" max="5" width="15.7109375" customWidth="1"/>
    <col min="7" max="7" width="12.140625" customWidth="1"/>
    <col min="8" max="8" width="16.42578125" customWidth="1"/>
  </cols>
  <sheetData>
    <row r="2" spans="2:8">
      <c r="B2" s="51" t="s">
        <v>21</v>
      </c>
      <c r="C2" s="51"/>
      <c r="D2" s="51"/>
      <c r="E2" s="51"/>
      <c r="F2" s="51"/>
      <c r="G2" s="51"/>
      <c r="H2" s="51"/>
    </row>
    <row r="3" spans="2:8" ht="38.450000000000003" customHeight="1">
      <c r="B3" s="54" t="s">
        <v>1</v>
      </c>
      <c r="C3" s="54" t="s">
        <v>22</v>
      </c>
      <c r="D3" s="54" t="s">
        <v>23</v>
      </c>
      <c r="E3" s="10" t="s">
        <v>24</v>
      </c>
      <c r="F3" s="54" t="s">
        <v>25</v>
      </c>
      <c r="G3" s="54" t="s">
        <v>26</v>
      </c>
      <c r="H3" s="10" t="s">
        <v>27</v>
      </c>
    </row>
    <row r="4" spans="2:8">
      <c r="B4" s="54"/>
      <c r="C4" s="54"/>
      <c r="D4" s="54"/>
      <c r="E4" s="10" t="s">
        <v>28</v>
      </c>
      <c r="F4" s="54"/>
      <c r="G4" s="54"/>
      <c r="H4" s="10" t="s">
        <v>28</v>
      </c>
    </row>
    <row r="5" spans="2:8" ht="25.5" customHeight="1">
      <c r="B5" s="47" t="s">
        <v>5</v>
      </c>
      <c r="C5" s="34" t="s">
        <v>6</v>
      </c>
      <c r="D5" s="18" t="s">
        <v>29</v>
      </c>
      <c r="E5" s="18" t="s">
        <v>30</v>
      </c>
      <c r="F5" s="18" t="s">
        <v>31</v>
      </c>
      <c r="G5" s="18" t="s">
        <v>32</v>
      </c>
      <c r="H5" s="18" t="s">
        <v>33</v>
      </c>
    </row>
    <row r="6" spans="2:8" ht="32.25">
      <c r="B6" s="47" t="s">
        <v>8</v>
      </c>
      <c r="C6" s="34" t="s">
        <v>9</v>
      </c>
      <c r="D6" s="18" t="s">
        <v>29</v>
      </c>
      <c r="E6" s="18" t="s">
        <v>30</v>
      </c>
      <c r="F6" s="18" t="s">
        <v>31</v>
      </c>
      <c r="G6" s="18" t="s">
        <v>32</v>
      </c>
      <c r="H6" s="18" t="s">
        <v>34</v>
      </c>
    </row>
    <row r="7" spans="2:8" ht="32.25">
      <c r="B7" s="47" t="s">
        <v>10</v>
      </c>
      <c r="C7" s="34" t="s">
        <v>11</v>
      </c>
      <c r="D7" s="18" t="s">
        <v>35</v>
      </c>
      <c r="E7" s="18" t="s">
        <v>36</v>
      </c>
      <c r="F7" s="18" t="s">
        <v>31</v>
      </c>
      <c r="G7" s="18" t="s">
        <v>37</v>
      </c>
      <c r="H7" s="18" t="s">
        <v>38</v>
      </c>
    </row>
    <row r="8" spans="2:8" ht="43.5">
      <c r="B8" s="47" t="s">
        <v>12</v>
      </c>
      <c r="C8" s="34" t="s">
        <v>13</v>
      </c>
      <c r="D8" s="18" t="s">
        <v>39</v>
      </c>
      <c r="E8" s="18" t="s">
        <v>40</v>
      </c>
      <c r="F8" s="18" t="s">
        <v>31</v>
      </c>
      <c r="G8" s="18" t="s">
        <v>32</v>
      </c>
      <c r="H8" s="18" t="s">
        <v>33</v>
      </c>
    </row>
    <row r="9" spans="2:8" ht="21.75">
      <c r="B9" s="47" t="s">
        <v>14</v>
      </c>
      <c r="C9" s="34" t="s">
        <v>15</v>
      </c>
      <c r="D9" s="18" t="s">
        <v>41</v>
      </c>
      <c r="E9" s="18" t="s">
        <v>30</v>
      </c>
      <c r="F9" s="18" t="s">
        <v>31</v>
      </c>
      <c r="G9" s="18" t="s">
        <v>37</v>
      </c>
      <c r="H9" s="18" t="s">
        <v>33</v>
      </c>
    </row>
    <row r="10" spans="2:8" ht="25.5" customHeight="1">
      <c r="B10" s="55" t="s">
        <v>16</v>
      </c>
      <c r="C10" s="34" t="s">
        <v>42</v>
      </c>
      <c r="D10" s="18" t="s">
        <v>43</v>
      </c>
      <c r="E10" s="18" t="s">
        <v>30</v>
      </c>
      <c r="F10" s="18" t="s">
        <v>31</v>
      </c>
      <c r="G10" s="18" t="s">
        <v>37</v>
      </c>
      <c r="H10" s="18" t="s">
        <v>33</v>
      </c>
    </row>
    <row r="11" spans="2:8" ht="21.75">
      <c r="B11" s="56"/>
      <c r="C11" s="34" t="s">
        <v>44</v>
      </c>
      <c r="D11" s="18" t="s">
        <v>41</v>
      </c>
      <c r="E11" s="18" t="s">
        <v>30</v>
      </c>
      <c r="F11" s="18" t="s">
        <v>31</v>
      </c>
      <c r="G11" s="18" t="s">
        <v>32</v>
      </c>
      <c r="H11" s="18" t="s">
        <v>33</v>
      </c>
    </row>
    <row r="12" spans="2:8" ht="43.5">
      <c r="B12" s="47" t="s">
        <v>18</v>
      </c>
      <c r="C12" s="34" t="s">
        <v>19</v>
      </c>
      <c r="D12" s="18" t="s">
        <v>41</v>
      </c>
      <c r="E12" s="18" t="s">
        <v>40</v>
      </c>
      <c r="F12" s="18" t="s">
        <v>31</v>
      </c>
      <c r="G12" s="18" t="s">
        <v>32</v>
      </c>
      <c r="H12" s="18" t="s">
        <v>33</v>
      </c>
    </row>
    <row r="13" spans="2:8">
      <c r="B13" s="52" t="s">
        <v>20</v>
      </c>
      <c r="C13" s="52"/>
      <c r="D13" s="52"/>
      <c r="E13" s="52"/>
      <c r="F13" s="52"/>
      <c r="G13" s="52"/>
      <c r="H13" s="52"/>
    </row>
  </sheetData>
  <mergeCells count="8">
    <mergeCell ref="B13:H13"/>
    <mergeCell ref="B2:H2"/>
    <mergeCell ref="B3:B4"/>
    <mergeCell ref="C3:C4"/>
    <mergeCell ref="D3:D4"/>
    <mergeCell ref="F3:F4"/>
    <mergeCell ref="G3:G4"/>
    <mergeCell ref="B10:B11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3"/>
  <sheetViews>
    <sheetView zoomScaleNormal="100" workbookViewId="0">
      <selection activeCell="D9" sqref="D9"/>
    </sheetView>
  </sheetViews>
  <sheetFormatPr defaultColWidth="11.42578125" defaultRowHeight="14.25"/>
  <cols>
    <col min="2" max="2" width="20.5703125" customWidth="1"/>
    <col min="3" max="3" width="15.7109375" customWidth="1"/>
    <col min="4" max="4" width="22.42578125" customWidth="1"/>
    <col min="5" max="5" width="21.85546875" customWidth="1"/>
    <col min="6" max="6" width="23.42578125" customWidth="1"/>
  </cols>
  <sheetData>
    <row r="4" spans="2:6">
      <c r="B4" s="51" t="s">
        <v>45</v>
      </c>
      <c r="C4" s="51"/>
      <c r="D4" s="51"/>
      <c r="E4" s="51"/>
      <c r="F4" s="51"/>
    </row>
    <row r="5" spans="2:6" ht="25.5">
      <c r="B5" s="10" t="s">
        <v>46</v>
      </c>
      <c r="C5" s="10" t="s">
        <v>47</v>
      </c>
      <c r="D5" s="10" t="s">
        <v>48</v>
      </c>
      <c r="E5" s="10" t="s">
        <v>49</v>
      </c>
      <c r="F5" s="10" t="s">
        <v>50</v>
      </c>
    </row>
    <row r="6" spans="2:6" ht="24">
      <c r="B6" s="18" t="s">
        <v>51</v>
      </c>
      <c r="C6" s="18" t="s">
        <v>52</v>
      </c>
      <c r="D6" s="18" t="s">
        <v>53</v>
      </c>
      <c r="E6" s="18" t="s">
        <v>54</v>
      </c>
      <c r="F6" s="18" t="s">
        <v>55</v>
      </c>
    </row>
    <row r="7" spans="2:6" ht="24">
      <c r="B7" s="18" t="s">
        <v>56</v>
      </c>
      <c r="C7" s="18" t="s">
        <v>52</v>
      </c>
      <c r="D7" s="18" t="s">
        <v>9</v>
      </c>
      <c r="E7" s="18" t="s">
        <v>57</v>
      </c>
      <c r="F7" s="18" t="s">
        <v>58</v>
      </c>
    </row>
    <row r="8" spans="2:6" ht="24">
      <c r="B8" s="39" t="s">
        <v>59</v>
      </c>
      <c r="C8" s="18" t="s">
        <v>60</v>
      </c>
      <c r="D8" s="18" t="s">
        <v>61</v>
      </c>
      <c r="E8" s="38" t="s">
        <v>62</v>
      </c>
      <c r="F8" s="18" t="s">
        <v>63</v>
      </c>
    </row>
    <row r="9" spans="2:6" ht="24">
      <c r="B9" s="38" t="s">
        <v>64</v>
      </c>
      <c r="C9" s="38" t="s">
        <v>65</v>
      </c>
      <c r="D9" s="18" t="s">
        <v>13</v>
      </c>
      <c r="E9" s="18" t="s">
        <v>57</v>
      </c>
      <c r="F9" s="18" t="s">
        <v>58</v>
      </c>
    </row>
    <row r="10" spans="2:6" ht="24">
      <c r="B10" s="18" t="s">
        <v>66</v>
      </c>
      <c r="C10" s="18" t="s">
        <v>67</v>
      </c>
      <c r="D10" s="18" t="s">
        <v>68</v>
      </c>
      <c r="E10" s="18" t="s">
        <v>57</v>
      </c>
      <c r="F10" s="18" t="s">
        <v>58</v>
      </c>
    </row>
    <row r="11" spans="2:6" ht="24">
      <c r="B11" s="18" t="s">
        <v>69</v>
      </c>
      <c r="C11" s="18" t="s">
        <v>60</v>
      </c>
      <c r="D11" s="18" t="s">
        <v>42</v>
      </c>
      <c r="E11" s="18" t="s">
        <v>70</v>
      </c>
      <c r="F11" s="18" t="s">
        <v>71</v>
      </c>
    </row>
    <row r="12" spans="2:6" ht="24">
      <c r="B12" s="38" t="s">
        <v>72</v>
      </c>
      <c r="C12" s="38" t="s">
        <v>65</v>
      </c>
      <c r="D12" s="18" t="s">
        <v>19</v>
      </c>
      <c r="E12" s="18" t="s">
        <v>57</v>
      </c>
      <c r="F12" s="18" t="s">
        <v>58</v>
      </c>
    </row>
    <row r="13" spans="2:6">
      <c r="B13" s="52" t="s">
        <v>20</v>
      </c>
      <c r="C13" s="52"/>
      <c r="D13" s="52"/>
      <c r="E13" s="52"/>
      <c r="F13" s="52"/>
    </row>
  </sheetData>
  <mergeCells count="2">
    <mergeCell ref="B13:F13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4"/>
  <sheetViews>
    <sheetView zoomScaleNormal="100" workbookViewId="0">
      <selection activeCell="H1" sqref="H1"/>
    </sheetView>
  </sheetViews>
  <sheetFormatPr defaultColWidth="11.42578125" defaultRowHeight="14.25"/>
  <cols>
    <col min="2" max="2" width="22.42578125" customWidth="1"/>
    <col min="3" max="3" width="19.28515625" customWidth="1"/>
    <col min="4" max="4" width="19.42578125" customWidth="1"/>
    <col min="5" max="5" width="13.42578125" bestFit="1" customWidth="1"/>
    <col min="7" max="7" width="18.7109375" customWidth="1"/>
  </cols>
  <sheetData>
    <row r="4" spans="2:7">
      <c r="B4" s="53" t="s">
        <v>73</v>
      </c>
      <c r="C4" s="53"/>
      <c r="D4" s="53"/>
      <c r="E4" s="53"/>
      <c r="F4" s="53"/>
      <c r="G4" s="53"/>
    </row>
    <row r="5" spans="2:7" ht="25.5">
      <c r="B5" s="10" t="s">
        <v>74</v>
      </c>
      <c r="C5" s="10" t="s">
        <v>75</v>
      </c>
      <c r="D5" s="10" t="s">
        <v>76</v>
      </c>
      <c r="E5" s="10" t="s">
        <v>77</v>
      </c>
      <c r="F5" s="10" t="s">
        <v>78</v>
      </c>
      <c r="G5" s="10" t="s">
        <v>79</v>
      </c>
    </row>
    <row r="6" spans="2:7">
      <c r="B6" s="18" t="s">
        <v>51</v>
      </c>
      <c r="C6" s="18" t="s">
        <v>53</v>
      </c>
      <c r="D6" s="18" t="s">
        <v>80</v>
      </c>
      <c r="E6" s="25" t="s">
        <v>81</v>
      </c>
      <c r="F6" s="25" t="s">
        <v>32</v>
      </c>
      <c r="G6" s="25" t="s">
        <v>82</v>
      </c>
    </row>
    <row r="7" spans="2:7">
      <c r="B7" s="18" t="s">
        <v>56</v>
      </c>
      <c r="C7" s="18" t="s">
        <v>9</v>
      </c>
      <c r="D7" s="18" t="s">
        <v>29</v>
      </c>
      <c r="E7" s="25" t="s">
        <v>83</v>
      </c>
      <c r="F7" s="20" t="s">
        <v>32</v>
      </c>
      <c r="G7" s="25" t="s">
        <v>84</v>
      </c>
    </row>
    <row r="8" spans="2:7">
      <c r="B8" s="39" t="s">
        <v>59</v>
      </c>
      <c r="C8" s="18" t="s">
        <v>61</v>
      </c>
      <c r="D8" s="18" t="s">
        <v>35</v>
      </c>
      <c r="E8" s="25" t="s">
        <v>83</v>
      </c>
      <c r="F8" s="20" t="s">
        <v>32</v>
      </c>
      <c r="G8" s="25" t="s">
        <v>85</v>
      </c>
    </row>
    <row r="9" spans="2:7">
      <c r="B9" s="38" t="s">
        <v>64</v>
      </c>
      <c r="C9" s="18" t="s">
        <v>13</v>
      </c>
      <c r="D9" s="25" t="s">
        <v>39</v>
      </c>
      <c r="E9" s="25" t="s">
        <v>81</v>
      </c>
      <c r="F9" s="20" t="s">
        <v>32</v>
      </c>
      <c r="G9" s="25" t="s">
        <v>65</v>
      </c>
    </row>
    <row r="10" spans="2:7">
      <c r="B10" s="57" t="s">
        <v>66</v>
      </c>
      <c r="C10" s="19" t="s">
        <v>15</v>
      </c>
      <c r="D10" s="19" t="s">
        <v>41</v>
      </c>
      <c r="E10" s="25" t="s">
        <v>81</v>
      </c>
      <c r="F10" s="25" t="s">
        <v>32</v>
      </c>
      <c r="G10" s="25" t="s">
        <v>82</v>
      </c>
    </row>
    <row r="11" spans="2:7">
      <c r="B11" s="57"/>
      <c r="C11" s="20" t="s">
        <v>44</v>
      </c>
      <c r="D11" s="19" t="s">
        <v>41</v>
      </c>
      <c r="E11" s="25" t="s">
        <v>81</v>
      </c>
      <c r="F11" s="25" t="s">
        <v>32</v>
      </c>
      <c r="G11" s="25" t="s">
        <v>82</v>
      </c>
    </row>
    <row r="12" spans="2:7">
      <c r="B12" s="18" t="s">
        <v>69</v>
      </c>
      <c r="C12" s="18" t="s">
        <v>42</v>
      </c>
      <c r="D12" s="25" t="s">
        <v>86</v>
      </c>
      <c r="E12" s="25" t="s">
        <v>83</v>
      </c>
      <c r="F12" s="25" t="s">
        <v>37</v>
      </c>
      <c r="G12" s="25" t="s">
        <v>82</v>
      </c>
    </row>
    <row r="13" spans="2:7">
      <c r="B13" s="18" t="s">
        <v>72</v>
      </c>
      <c r="C13" s="18" t="s">
        <v>19</v>
      </c>
      <c r="D13" s="19" t="s">
        <v>41</v>
      </c>
      <c r="E13" s="25" t="s">
        <v>83</v>
      </c>
      <c r="F13" s="20" t="s">
        <v>32</v>
      </c>
      <c r="G13" s="25" t="s">
        <v>65</v>
      </c>
    </row>
    <row r="14" spans="2:7">
      <c r="B14" s="53" t="s">
        <v>20</v>
      </c>
      <c r="C14" s="53"/>
      <c r="D14" s="53"/>
      <c r="E14" s="53"/>
      <c r="F14" s="53"/>
      <c r="G14" s="53"/>
    </row>
  </sheetData>
  <mergeCells count="3">
    <mergeCell ref="B4:G4"/>
    <mergeCell ref="B14:G14"/>
    <mergeCell ref="B10:B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3"/>
  <sheetViews>
    <sheetView zoomScale="110" zoomScaleNormal="110" workbookViewId="0">
      <selection activeCell="P8" sqref="P8"/>
    </sheetView>
  </sheetViews>
  <sheetFormatPr defaultColWidth="11.42578125" defaultRowHeight="14.25"/>
  <cols>
    <col min="2" max="2" width="12.85546875" customWidth="1"/>
    <col min="3" max="3" width="18.42578125" customWidth="1"/>
    <col min="4" max="4" width="16.28515625" customWidth="1"/>
    <col min="5" max="5" width="14.85546875" customWidth="1"/>
    <col min="6" max="6" width="9.5703125" customWidth="1"/>
    <col min="7" max="7" width="14" customWidth="1"/>
    <col min="8" max="8" width="9.28515625" customWidth="1"/>
    <col min="9" max="9" width="9" customWidth="1"/>
    <col min="10" max="10" width="12" customWidth="1"/>
  </cols>
  <sheetData>
    <row r="2" spans="2:10">
      <c r="B2" s="53" t="s">
        <v>87</v>
      </c>
      <c r="C2" s="53"/>
      <c r="D2" s="53"/>
      <c r="E2" s="53"/>
      <c r="F2" s="53"/>
      <c r="G2" s="53"/>
      <c r="H2" s="53"/>
      <c r="I2" s="53"/>
    </row>
    <row r="3" spans="2:10" ht="33.6" customHeight="1">
      <c r="B3" s="58" t="s">
        <v>88</v>
      </c>
      <c r="C3" s="58" t="s">
        <v>89</v>
      </c>
      <c r="D3" s="58" t="s">
        <v>90</v>
      </c>
      <c r="E3" s="58" t="s">
        <v>91</v>
      </c>
      <c r="F3" s="58"/>
      <c r="G3" s="58" t="s">
        <v>27</v>
      </c>
      <c r="H3" s="11" t="s">
        <v>92</v>
      </c>
      <c r="I3" s="11" t="s">
        <v>93</v>
      </c>
      <c r="J3" s="11" t="s">
        <v>94</v>
      </c>
    </row>
    <row r="4" spans="2:10">
      <c r="B4" s="58"/>
      <c r="C4" s="58"/>
      <c r="D4" s="58"/>
      <c r="E4" s="11" t="s">
        <v>95</v>
      </c>
      <c r="F4" s="11" t="s">
        <v>96</v>
      </c>
      <c r="G4" s="58"/>
      <c r="H4" s="11" t="s">
        <v>97</v>
      </c>
      <c r="I4" s="11" t="s">
        <v>97</v>
      </c>
      <c r="J4" s="12" t="s">
        <v>98</v>
      </c>
    </row>
    <row r="5" spans="2:10" ht="48" customHeight="1">
      <c r="B5" s="37" t="s">
        <v>99</v>
      </c>
      <c r="C5" s="23" t="s">
        <v>6</v>
      </c>
      <c r="D5" s="18" t="s">
        <v>100</v>
      </c>
      <c r="E5" s="29" t="s">
        <v>101</v>
      </c>
      <c r="F5" s="21">
        <v>1</v>
      </c>
      <c r="G5" s="23" t="s">
        <v>33</v>
      </c>
      <c r="H5" s="22">
        <v>0</v>
      </c>
      <c r="I5" s="22">
        <v>8000</v>
      </c>
      <c r="J5" s="26">
        <f>H5/I5</f>
        <v>0</v>
      </c>
    </row>
    <row r="6" spans="2:10" ht="36" customHeight="1">
      <c r="B6" s="59" t="s">
        <v>102</v>
      </c>
      <c r="C6" s="23" t="s">
        <v>103</v>
      </c>
      <c r="D6" s="18" t="s">
        <v>29</v>
      </c>
      <c r="E6" s="18" t="s">
        <v>52</v>
      </c>
      <c r="F6" s="21">
        <v>1</v>
      </c>
      <c r="G6" s="23" t="s">
        <v>104</v>
      </c>
      <c r="H6" s="22">
        <v>200</v>
      </c>
      <c r="I6" s="22">
        <v>30000</v>
      </c>
      <c r="J6" s="35">
        <f t="shared" ref="J6:J8" si="0">H6/I6</f>
        <v>6.6666666666666671E-3</v>
      </c>
    </row>
    <row r="7" spans="2:10" ht="24">
      <c r="B7" s="60"/>
      <c r="C7" s="23" t="s">
        <v>105</v>
      </c>
      <c r="D7" s="25" t="s">
        <v>86</v>
      </c>
      <c r="E7" s="18" t="s">
        <v>60</v>
      </c>
      <c r="F7" s="21">
        <v>1</v>
      </c>
      <c r="G7" s="23" t="s">
        <v>33</v>
      </c>
      <c r="H7" s="22">
        <v>0</v>
      </c>
      <c r="I7" s="22">
        <v>1600</v>
      </c>
      <c r="J7" s="35">
        <f>H7/I7</f>
        <v>0</v>
      </c>
    </row>
    <row r="8" spans="2:10" ht="24">
      <c r="B8" s="61"/>
      <c r="C8" s="23" t="s">
        <v>106</v>
      </c>
      <c r="D8" s="18" t="s">
        <v>41</v>
      </c>
      <c r="E8" s="18" t="s">
        <v>107</v>
      </c>
      <c r="F8" s="21">
        <v>1</v>
      </c>
      <c r="G8" s="23" t="s">
        <v>33</v>
      </c>
      <c r="H8" s="22">
        <v>0</v>
      </c>
      <c r="I8" s="22">
        <v>7500</v>
      </c>
      <c r="J8" s="35">
        <f t="shared" si="0"/>
        <v>0</v>
      </c>
    </row>
    <row r="9" spans="2:10" ht="36">
      <c r="B9" s="59" t="s">
        <v>108</v>
      </c>
      <c r="C9" s="23" t="s">
        <v>11</v>
      </c>
      <c r="D9" s="18" t="s">
        <v>35</v>
      </c>
      <c r="E9" s="18" t="s">
        <v>60</v>
      </c>
      <c r="F9" s="21">
        <v>1</v>
      </c>
      <c r="G9" s="23" t="s">
        <v>109</v>
      </c>
      <c r="H9" s="22">
        <v>38</v>
      </c>
      <c r="I9" s="22">
        <v>780</v>
      </c>
      <c r="J9" s="26">
        <f t="shared" ref="J9:J12" si="1">H9/I9</f>
        <v>4.8717948717948718E-2</v>
      </c>
    </row>
    <row r="10" spans="2:10" ht="24">
      <c r="B10" s="60"/>
      <c r="C10" s="23" t="s">
        <v>110</v>
      </c>
      <c r="D10" s="18" t="s">
        <v>41</v>
      </c>
      <c r="E10" s="18" t="s">
        <v>111</v>
      </c>
      <c r="F10" s="21">
        <v>1</v>
      </c>
      <c r="G10" s="23" t="s">
        <v>33</v>
      </c>
      <c r="H10" s="22">
        <v>0</v>
      </c>
      <c r="I10" s="22">
        <v>14000</v>
      </c>
      <c r="J10" s="26">
        <f t="shared" si="1"/>
        <v>0</v>
      </c>
    </row>
    <row r="11" spans="2:10">
      <c r="B11" s="60"/>
      <c r="C11" s="23" t="s">
        <v>112</v>
      </c>
      <c r="D11" s="18" t="s">
        <v>39</v>
      </c>
      <c r="E11" s="18" t="s">
        <v>52</v>
      </c>
      <c r="F11" s="21">
        <v>1</v>
      </c>
      <c r="G11" s="23" t="s">
        <v>33</v>
      </c>
      <c r="H11" s="22">
        <v>0</v>
      </c>
      <c r="I11" s="22">
        <v>13000</v>
      </c>
      <c r="J11" s="26">
        <f t="shared" si="1"/>
        <v>0</v>
      </c>
    </row>
    <row r="12" spans="2:10" ht="24">
      <c r="B12" s="37" t="s">
        <v>113</v>
      </c>
      <c r="C12" s="23" t="s">
        <v>114</v>
      </c>
      <c r="D12" s="18" t="s">
        <v>41</v>
      </c>
      <c r="E12" s="18" t="s">
        <v>52</v>
      </c>
      <c r="F12" s="21">
        <v>1</v>
      </c>
      <c r="G12" s="18" t="s">
        <v>33</v>
      </c>
      <c r="H12" s="22">
        <v>0</v>
      </c>
      <c r="I12" s="22">
        <v>10000</v>
      </c>
      <c r="J12" s="35">
        <f t="shared" si="1"/>
        <v>0</v>
      </c>
    </row>
    <row r="13" spans="2:10">
      <c r="B13" s="53" t="s">
        <v>20</v>
      </c>
      <c r="C13" s="53"/>
      <c r="D13" s="53"/>
      <c r="E13" s="53"/>
      <c r="F13" s="53"/>
      <c r="G13" s="53"/>
      <c r="H13" s="53"/>
      <c r="I13" s="53"/>
    </row>
  </sheetData>
  <mergeCells count="9">
    <mergeCell ref="B3:B4"/>
    <mergeCell ref="E3:F3"/>
    <mergeCell ref="G3:G4"/>
    <mergeCell ref="B2:I2"/>
    <mergeCell ref="B13:I13"/>
    <mergeCell ref="C3:C4"/>
    <mergeCell ref="D3:D4"/>
    <mergeCell ref="B6:B8"/>
    <mergeCell ref="B9:B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2"/>
  <sheetViews>
    <sheetView zoomScaleNormal="100" workbookViewId="0">
      <selection activeCell="B3" sqref="B3"/>
    </sheetView>
  </sheetViews>
  <sheetFormatPr defaultColWidth="11.42578125" defaultRowHeight="14.25"/>
  <cols>
    <col min="1" max="1" width="8.85546875" customWidth="1"/>
    <col min="2" max="2" width="18.42578125" customWidth="1"/>
    <col min="3" max="3" width="22" customWidth="1"/>
    <col min="4" max="4" width="17.5703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62" t="s">
        <v>115</v>
      </c>
      <c r="C2" s="63"/>
      <c r="D2" s="63"/>
      <c r="E2" s="63"/>
      <c r="F2" s="63"/>
      <c r="G2" s="63"/>
    </row>
    <row r="3" spans="2:13" ht="28.5" customHeight="1">
      <c r="B3" s="64" t="s">
        <v>88</v>
      </c>
      <c r="C3" s="64" t="s">
        <v>89</v>
      </c>
      <c r="D3" s="64" t="s">
        <v>90</v>
      </c>
      <c r="E3" s="64" t="s">
        <v>116</v>
      </c>
      <c r="F3" s="64" t="s">
        <v>117</v>
      </c>
      <c r="G3" s="64" t="s">
        <v>118</v>
      </c>
      <c r="I3" s="64" t="s">
        <v>89</v>
      </c>
      <c r="J3" s="64" t="s">
        <v>116</v>
      </c>
      <c r="K3" s="64" t="s">
        <v>117</v>
      </c>
      <c r="L3" s="64" t="s">
        <v>118</v>
      </c>
      <c r="M3" s="64" t="s">
        <v>119</v>
      </c>
    </row>
    <row r="4" spans="2:13" ht="15.75" customHeight="1">
      <c r="B4" s="64"/>
      <c r="C4" s="64"/>
      <c r="D4" s="64"/>
      <c r="E4" s="64" t="s">
        <v>97</v>
      </c>
      <c r="F4" s="64" t="s">
        <v>97</v>
      </c>
      <c r="G4" s="64" t="s">
        <v>97</v>
      </c>
      <c r="I4" s="64"/>
      <c r="J4" s="64" t="s">
        <v>97</v>
      </c>
      <c r="K4" s="64" t="s">
        <v>97</v>
      </c>
      <c r="L4" s="64" t="s">
        <v>97</v>
      </c>
      <c r="M4" s="64"/>
    </row>
    <row r="5" spans="2:13" ht="24">
      <c r="B5" s="37" t="s">
        <v>99</v>
      </c>
      <c r="C5" s="23" t="s">
        <v>6</v>
      </c>
      <c r="D5" s="18" t="s">
        <v>100</v>
      </c>
      <c r="E5" s="22">
        <v>4000</v>
      </c>
      <c r="F5" s="22">
        <v>8000</v>
      </c>
      <c r="G5" s="22">
        <v>8000</v>
      </c>
      <c r="I5" s="23" t="s">
        <v>6</v>
      </c>
      <c r="J5" s="22">
        <v>4000</v>
      </c>
      <c r="K5" s="22">
        <v>8000</v>
      </c>
      <c r="L5" s="22">
        <v>8000</v>
      </c>
      <c r="M5" s="49">
        <f t="shared" ref="M5:M12" si="0">K5/J5*100-100</f>
        <v>100</v>
      </c>
    </row>
    <row r="6" spans="2:13" ht="24">
      <c r="B6" s="59" t="s">
        <v>102</v>
      </c>
      <c r="C6" s="23" t="s">
        <v>103</v>
      </c>
      <c r="D6" s="18" t="s">
        <v>29</v>
      </c>
      <c r="E6" s="22">
        <v>20000</v>
      </c>
      <c r="F6" s="22">
        <v>35000</v>
      </c>
      <c r="G6" s="22">
        <v>30000</v>
      </c>
      <c r="I6" s="23" t="s">
        <v>103</v>
      </c>
      <c r="J6" s="22">
        <v>20000</v>
      </c>
      <c r="K6" s="22">
        <v>35000</v>
      </c>
      <c r="L6" s="22">
        <v>30000</v>
      </c>
      <c r="M6" s="49">
        <f t="shared" si="0"/>
        <v>75</v>
      </c>
    </row>
    <row r="7" spans="2:13" ht="24">
      <c r="B7" s="60"/>
      <c r="C7" s="23" t="s">
        <v>105</v>
      </c>
      <c r="D7" s="25" t="s">
        <v>86</v>
      </c>
      <c r="E7" s="22">
        <v>1600</v>
      </c>
      <c r="F7" s="22">
        <v>2200</v>
      </c>
      <c r="G7" s="22">
        <v>1600</v>
      </c>
      <c r="I7" s="23" t="s">
        <v>105</v>
      </c>
      <c r="J7" s="22">
        <v>1600</v>
      </c>
      <c r="K7" s="22">
        <v>2200</v>
      </c>
      <c r="L7" s="22">
        <v>1600</v>
      </c>
      <c r="M7" s="40">
        <f t="shared" si="0"/>
        <v>37.5</v>
      </c>
    </row>
    <row r="8" spans="2:13" ht="24">
      <c r="B8" s="61"/>
      <c r="C8" s="23" t="s">
        <v>106</v>
      </c>
      <c r="D8" s="18" t="s">
        <v>41</v>
      </c>
      <c r="E8" s="22">
        <v>7000</v>
      </c>
      <c r="F8" s="22">
        <v>8550</v>
      </c>
      <c r="G8" s="22">
        <v>7500</v>
      </c>
      <c r="I8" s="23" t="s">
        <v>106</v>
      </c>
      <c r="J8" s="22">
        <v>7000</v>
      </c>
      <c r="K8" s="22">
        <v>8550</v>
      </c>
      <c r="L8" s="22">
        <v>7500</v>
      </c>
      <c r="M8" s="50">
        <f t="shared" si="0"/>
        <v>22.142857142857153</v>
      </c>
    </row>
    <row r="9" spans="2:13">
      <c r="B9" s="59" t="s">
        <v>108</v>
      </c>
      <c r="C9" s="23" t="s">
        <v>11</v>
      </c>
      <c r="D9" s="18" t="s">
        <v>35</v>
      </c>
      <c r="E9" s="22">
        <v>430</v>
      </c>
      <c r="F9" s="22">
        <v>1025</v>
      </c>
      <c r="G9" s="22">
        <v>780</v>
      </c>
      <c r="I9" s="23" t="s">
        <v>11</v>
      </c>
      <c r="J9" s="22">
        <v>430</v>
      </c>
      <c r="K9" s="22">
        <v>1025</v>
      </c>
      <c r="L9" s="22">
        <v>780</v>
      </c>
      <c r="M9" s="49">
        <f t="shared" si="0"/>
        <v>138.37209302325579</v>
      </c>
    </row>
    <row r="10" spans="2:13" ht="24">
      <c r="B10" s="60"/>
      <c r="C10" s="23" t="s">
        <v>110</v>
      </c>
      <c r="D10" s="18" t="s">
        <v>41</v>
      </c>
      <c r="E10" s="22">
        <v>12000</v>
      </c>
      <c r="F10" s="22">
        <v>14000</v>
      </c>
      <c r="G10" s="22">
        <v>14000</v>
      </c>
      <c r="I10" s="23" t="s">
        <v>110</v>
      </c>
      <c r="J10" s="22">
        <v>12000</v>
      </c>
      <c r="K10" s="22">
        <v>14000</v>
      </c>
      <c r="L10" s="22">
        <v>14000</v>
      </c>
      <c r="M10" s="50">
        <f t="shared" si="0"/>
        <v>16.666666666666671</v>
      </c>
    </row>
    <row r="11" spans="2:13">
      <c r="B11" s="60"/>
      <c r="C11" s="23" t="s">
        <v>112</v>
      </c>
      <c r="D11" s="18" t="s">
        <v>39</v>
      </c>
      <c r="E11" s="22">
        <v>13000</v>
      </c>
      <c r="F11" s="22">
        <v>14000</v>
      </c>
      <c r="G11" s="22">
        <v>13000</v>
      </c>
      <c r="I11" s="23" t="s">
        <v>112</v>
      </c>
      <c r="J11" s="22">
        <v>13000</v>
      </c>
      <c r="K11" s="22">
        <v>14000</v>
      </c>
      <c r="L11" s="22">
        <v>13000</v>
      </c>
      <c r="M11" s="50">
        <f t="shared" si="0"/>
        <v>7.6923076923076934</v>
      </c>
    </row>
    <row r="12" spans="2:13" ht="24">
      <c r="B12" s="37" t="s">
        <v>113</v>
      </c>
      <c r="C12" s="23" t="s">
        <v>114</v>
      </c>
      <c r="D12" s="18" t="s">
        <v>41</v>
      </c>
      <c r="E12" s="22">
        <v>9000</v>
      </c>
      <c r="F12" s="22">
        <v>12000</v>
      </c>
      <c r="G12" s="22">
        <v>10000</v>
      </c>
      <c r="I12" s="23" t="s">
        <v>114</v>
      </c>
      <c r="J12" s="22">
        <v>9000</v>
      </c>
      <c r="K12" s="22">
        <v>12000</v>
      </c>
      <c r="L12" s="22">
        <v>10000</v>
      </c>
      <c r="M12" s="40">
        <f t="shared" si="0"/>
        <v>33.333333333333314</v>
      </c>
    </row>
  </sheetData>
  <mergeCells count="14">
    <mergeCell ref="B9:B11"/>
    <mergeCell ref="B2:G2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  <mergeCell ref="B6:B8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25"/>
  <sheetViews>
    <sheetView zoomScaleNormal="100" workbookViewId="0">
      <selection activeCell="E32" sqref="E32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15" t="s">
        <v>120</v>
      </c>
      <c r="B2" s="5">
        <v>2019</v>
      </c>
      <c r="C2" s="5">
        <v>2020</v>
      </c>
      <c r="D2" s="5">
        <v>2021</v>
      </c>
      <c r="E2" s="5">
        <v>2022</v>
      </c>
      <c r="F2" s="5">
        <v>2023</v>
      </c>
      <c r="G2" s="5" t="s">
        <v>121</v>
      </c>
      <c r="H2" s="5" t="s">
        <v>122</v>
      </c>
    </row>
    <row r="3" spans="1:8">
      <c r="A3" s="44" t="s">
        <v>123</v>
      </c>
      <c r="B3" s="42"/>
      <c r="C3" s="43"/>
      <c r="D3" s="43"/>
      <c r="E3" s="43"/>
      <c r="F3" s="43"/>
      <c r="G3" s="13"/>
      <c r="H3" s="13"/>
    </row>
    <row r="4" spans="1:8">
      <c r="A4" s="30" t="s">
        <v>6</v>
      </c>
      <c r="B4" s="41">
        <v>3839</v>
      </c>
      <c r="C4" s="41">
        <v>4525</v>
      </c>
      <c r="D4" s="41">
        <v>4548.75</v>
      </c>
      <c r="E4" s="41">
        <v>5304.3650615901452</v>
      </c>
      <c r="F4" s="41">
        <v>6508.333333333333</v>
      </c>
      <c r="G4" s="41">
        <f t="shared" ref="G4:G10" si="0">AVERAGE(B4:F4)</f>
        <v>4945.0896789846956</v>
      </c>
      <c r="H4" s="13">
        <f t="shared" ref="H4:H7" si="1">SUM(B4:F4)/5</f>
        <v>4945.0896789846956</v>
      </c>
    </row>
    <row r="5" spans="1:8">
      <c r="A5" s="30" t="s">
        <v>124</v>
      </c>
      <c r="B5" s="41">
        <v>881.78282998347197</v>
      </c>
      <c r="C5" s="41">
        <v>957.49831110255809</v>
      </c>
      <c r="D5" s="41">
        <v>1066.5654613363299</v>
      </c>
      <c r="E5" s="41">
        <v>1622.405285037468</v>
      </c>
      <c r="F5" s="41">
        <v>2012.9519526365609</v>
      </c>
      <c r="G5" s="41">
        <f t="shared" si="0"/>
        <v>1308.2407680192778</v>
      </c>
      <c r="H5" s="13">
        <f t="shared" si="1"/>
        <v>1308.2407680192778</v>
      </c>
    </row>
    <row r="6" spans="1:8">
      <c r="A6" s="31" t="s">
        <v>112</v>
      </c>
      <c r="B6" s="41">
        <v>9747.8333333333339</v>
      </c>
      <c r="C6" s="41"/>
      <c r="D6" s="41">
        <v>10354.58333333333</v>
      </c>
      <c r="E6" s="41"/>
      <c r="F6" s="41">
        <v>14671.95833333333</v>
      </c>
      <c r="G6" s="41">
        <f>AVERAGE(B6:F6)</f>
        <v>11591.45833333333</v>
      </c>
      <c r="H6" s="13">
        <f>SUM(B6:F6)/3</f>
        <v>11591.45833333333</v>
      </c>
    </row>
    <row r="7" spans="1:8">
      <c r="A7" s="27" t="s">
        <v>125</v>
      </c>
      <c r="B7" s="41">
        <v>6578</v>
      </c>
      <c r="C7" s="41">
        <v>8083</v>
      </c>
      <c r="D7" s="41">
        <v>7795</v>
      </c>
      <c r="E7" s="41">
        <v>8802</v>
      </c>
      <c r="F7" s="41">
        <v>11985</v>
      </c>
      <c r="G7" s="41">
        <f t="shared" si="0"/>
        <v>8648.6</v>
      </c>
      <c r="H7" s="13">
        <f t="shared" si="1"/>
        <v>8648.6</v>
      </c>
    </row>
    <row r="8" spans="1:8" ht="25.5">
      <c r="A8" s="27" t="s">
        <v>126</v>
      </c>
      <c r="B8" s="41">
        <v>6411</v>
      </c>
      <c r="C8" s="41">
        <v>6629</v>
      </c>
      <c r="D8" s="41">
        <v>8407</v>
      </c>
      <c r="E8" s="41">
        <v>9786</v>
      </c>
      <c r="F8" s="41">
        <v>11087</v>
      </c>
      <c r="G8" s="41">
        <f t="shared" si="0"/>
        <v>8464</v>
      </c>
      <c r="H8" s="16">
        <f t="shared" ref="H8:H10" si="2">SUM(B8:F8)/5</f>
        <v>8464</v>
      </c>
    </row>
    <row r="9" spans="1:8" ht="25.5">
      <c r="A9" s="27" t="s">
        <v>127</v>
      </c>
      <c r="B9" s="41">
        <v>4384</v>
      </c>
      <c r="C9" s="16">
        <v>4667</v>
      </c>
      <c r="D9" s="16">
        <v>6470</v>
      </c>
      <c r="E9" s="16">
        <v>8027</v>
      </c>
      <c r="F9" s="16">
        <v>7835</v>
      </c>
      <c r="G9" s="16">
        <f t="shared" si="0"/>
        <v>6276.6</v>
      </c>
      <c r="H9" s="16">
        <f t="shared" si="2"/>
        <v>6276.6</v>
      </c>
    </row>
    <row r="10" spans="1:8" ht="25.5">
      <c r="A10" s="27" t="s">
        <v>128</v>
      </c>
      <c r="B10" s="41">
        <v>5174</v>
      </c>
      <c r="C10" s="16">
        <v>5481</v>
      </c>
      <c r="D10" s="16">
        <v>7564</v>
      </c>
      <c r="E10" s="16">
        <v>8609</v>
      </c>
      <c r="F10" s="16">
        <v>9687</v>
      </c>
      <c r="G10" s="16">
        <f t="shared" si="0"/>
        <v>7303</v>
      </c>
      <c r="H10" s="16">
        <f t="shared" si="2"/>
        <v>7303</v>
      </c>
    </row>
    <row r="11" spans="1:8" ht="15" thickBot="1">
      <c r="A11" s="24" t="s">
        <v>129</v>
      </c>
      <c r="B11" s="3"/>
      <c r="C11" s="3"/>
      <c r="D11" s="3"/>
      <c r="E11" s="3"/>
      <c r="F11" s="3"/>
      <c r="G11" s="3"/>
      <c r="H11" s="3"/>
    </row>
    <row r="12" spans="1:8">
      <c r="A12" s="8" t="s">
        <v>130</v>
      </c>
      <c r="B12" s="3"/>
      <c r="C12" s="3"/>
      <c r="D12" s="3"/>
      <c r="E12" s="3"/>
      <c r="F12" s="3"/>
      <c r="G12" s="3"/>
      <c r="H12" s="3"/>
    </row>
    <row r="13" spans="1:8">
      <c r="A13" s="9" t="s">
        <v>131</v>
      </c>
      <c r="B13" s="3"/>
      <c r="C13" s="3"/>
      <c r="D13" s="3"/>
      <c r="E13" s="3"/>
      <c r="F13" s="3"/>
      <c r="G13" s="3"/>
      <c r="H13" s="3"/>
    </row>
    <row r="14" spans="1:8">
      <c r="A14" s="6" t="s">
        <v>132</v>
      </c>
      <c r="C14" s="3"/>
      <c r="D14" s="3"/>
      <c r="E14" s="3"/>
      <c r="F14" s="3"/>
      <c r="G14" s="3"/>
      <c r="H14" s="3"/>
    </row>
    <row r="15" spans="1:8" ht="24.75" thickBot="1">
      <c r="A15" s="7" t="s">
        <v>133</v>
      </c>
      <c r="C15" s="3"/>
      <c r="D15" s="3"/>
      <c r="E15" s="3"/>
      <c r="F15" s="3"/>
      <c r="G15" s="3"/>
      <c r="H15" s="3"/>
    </row>
    <row r="16" spans="1:8">
      <c r="C16" s="3"/>
    </row>
    <row r="17" spans="1:3">
      <c r="A17" s="5" t="s">
        <v>89</v>
      </c>
      <c r="B17" s="5" t="s">
        <v>121</v>
      </c>
      <c r="C17" s="3"/>
    </row>
    <row r="18" spans="1:3">
      <c r="A18" s="30" t="s">
        <v>6</v>
      </c>
      <c r="B18" s="16">
        <v>4945.0896789846956</v>
      </c>
      <c r="C18" s="3"/>
    </row>
    <row r="19" spans="1:3">
      <c r="A19" s="27" t="s">
        <v>125</v>
      </c>
      <c r="B19" s="16">
        <v>8648.6</v>
      </c>
      <c r="C19" s="3"/>
    </row>
    <row r="20" spans="1:3">
      <c r="A20" s="31" t="s">
        <v>112</v>
      </c>
      <c r="B20" s="16">
        <v>11591</v>
      </c>
      <c r="C20" s="3"/>
    </row>
    <row r="21" spans="1:3" ht="25.5">
      <c r="A21" s="27" t="s">
        <v>126</v>
      </c>
      <c r="B21" s="16">
        <v>8464</v>
      </c>
      <c r="C21" s="3"/>
    </row>
    <row r="22" spans="1:3" ht="25.5">
      <c r="A22" s="27" t="s">
        <v>128</v>
      </c>
      <c r="B22" s="16">
        <v>7303</v>
      </c>
      <c r="C22" s="3"/>
    </row>
    <row r="23" spans="1:3" ht="25.5">
      <c r="A23" s="27" t="s">
        <v>127</v>
      </c>
      <c r="B23" s="16">
        <v>6276.6</v>
      </c>
      <c r="C23" s="3"/>
    </row>
    <row r="24" spans="1:3">
      <c r="A24" s="30" t="s">
        <v>124</v>
      </c>
      <c r="B24" s="13">
        <v>1308</v>
      </c>
      <c r="C24" s="3"/>
    </row>
    <row r="25" spans="1:3">
      <c r="B25" s="32"/>
      <c r="C25" s="3"/>
    </row>
  </sheetData>
  <sortState xmlns:xlrd2="http://schemas.microsoft.com/office/spreadsheetml/2017/richdata2" ref="A18:C20">
    <sortCondition ref="C18:C20"/>
  </sortState>
  <pageMargins left="0.7" right="0.7" top="0.75" bottom="0.75" header="0.3" footer="0.3"/>
  <pageSetup paperSize="9" orientation="portrait" horizontalDpi="300" verticalDpi="300" r:id="rId1"/>
  <ignoredErrors>
    <ignoredError sqref="H5:H6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3"/>
  <sheetViews>
    <sheetView tabSelected="1" zoomScaleNormal="100" workbookViewId="0">
      <selection activeCell="D13" sqref="D13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120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121</v>
      </c>
    </row>
    <row r="3" spans="2:8">
      <c r="B3" s="44" t="s">
        <v>123</v>
      </c>
      <c r="C3" s="42"/>
      <c r="D3" s="43"/>
      <c r="E3" s="43"/>
      <c r="F3" s="43"/>
      <c r="G3" s="43"/>
      <c r="H3" s="33"/>
    </row>
    <row r="4" spans="2:8">
      <c r="B4" s="30" t="s">
        <v>6</v>
      </c>
      <c r="C4" s="41">
        <v>3839</v>
      </c>
      <c r="D4" s="41">
        <v>4525</v>
      </c>
      <c r="E4" s="41">
        <v>4548.75</v>
      </c>
      <c r="F4" s="41">
        <v>5304.3650615901452</v>
      </c>
      <c r="G4" s="41">
        <v>6508.333333333333</v>
      </c>
      <c r="H4" s="33">
        <f>AVERAGE(C4:G4)</f>
        <v>4945.0896789846956</v>
      </c>
    </row>
    <row r="5" spans="2:8">
      <c r="B5" s="30" t="s">
        <v>124</v>
      </c>
      <c r="C5" s="41">
        <v>881.78282998347197</v>
      </c>
      <c r="D5" s="41">
        <v>957.49831110255809</v>
      </c>
      <c r="E5" s="41">
        <v>1066.5654613363299</v>
      </c>
      <c r="F5" s="41">
        <v>1622.405285037468</v>
      </c>
      <c r="G5" s="41">
        <v>2012.9519526365609</v>
      </c>
      <c r="H5" s="33">
        <f t="shared" ref="H5:H10" si="0">AVERAGE(C5:G5)</f>
        <v>1308.2407680192778</v>
      </c>
    </row>
    <row r="6" spans="2:8">
      <c r="B6" s="31" t="s">
        <v>112</v>
      </c>
      <c r="C6" s="41">
        <v>9747.8333333333339</v>
      </c>
      <c r="D6" s="41"/>
      <c r="E6" s="41">
        <v>10354.58333333333</v>
      </c>
      <c r="F6" s="41"/>
      <c r="G6" s="41">
        <v>14671.95833333333</v>
      </c>
      <c r="H6" s="33">
        <f t="shared" si="0"/>
        <v>11591.45833333333</v>
      </c>
    </row>
    <row r="7" spans="2:8">
      <c r="B7" s="27" t="s">
        <v>125</v>
      </c>
      <c r="C7" s="41">
        <v>6578</v>
      </c>
      <c r="D7" s="41">
        <v>8083</v>
      </c>
      <c r="E7" s="41">
        <v>7795</v>
      </c>
      <c r="F7" s="41">
        <v>8802</v>
      </c>
      <c r="G7" s="41">
        <v>11985</v>
      </c>
      <c r="H7" s="33">
        <f t="shared" si="0"/>
        <v>8648.6</v>
      </c>
    </row>
    <row r="8" spans="2:8">
      <c r="B8" s="27" t="s">
        <v>126</v>
      </c>
      <c r="C8" s="41">
        <v>6411</v>
      </c>
      <c r="D8" s="41">
        <v>6629</v>
      </c>
      <c r="E8" s="41">
        <v>8407</v>
      </c>
      <c r="F8" s="41">
        <v>9786</v>
      </c>
      <c r="G8" s="41">
        <v>11087</v>
      </c>
      <c r="H8" s="33">
        <f t="shared" si="0"/>
        <v>8464</v>
      </c>
    </row>
    <row r="9" spans="2:8" ht="25.5">
      <c r="B9" s="27" t="s">
        <v>127</v>
      </c>
      <c r="C9" s="41">
        <v>4384</v>
      </c>
      <c r="D9" s="16">
        <v>4667</v>
      </c>
      <c r="E9" s="16">
        <v>6470</v>
      </c>
      <c r="F9" s="16">
        <v>8027</v>
      </c>
      <c r="G9" s="16">
        <v>7835</v>
      </c>
      <c r="H9" s="33">
        <f t="shared" si="0"/>
        <v>6276.6</v>
      </c>
    </row>
    <row r="10" spans="2:8" ht="25.5">
      <c r="B10" s="27" t="s">
        <v>128</v>
      </c>
      <c r="C10" s="41">
        <v>5174</v>
      </c>
      <c r="D10" s="16">
        <v>5481</v>
      </c>
      <c r="E10" s="16">
        <v>7564</v>
      </c>
      <c r="F10" s="16">
        <v>8609</v>
      </c>
      <c r="G10" s="16">
        <v>9687</v>
      </c>
      <c r="H10" s="33">
        <f t="shared" si="0"/>
        <v>7303</v>
      </c>
    </row>
    <row r="11" spans="2:8" ht="15" thickBot="1">
      <c r="B11" s="24" t="s">
        <v>129</v>
      </c>
      <c r="C11" s="3"/>
      <c r="D11" s="3"/>
      <c r="E11" s="4"/>
      <c r="H11" s="4"/>
    </row>
    <row r="12" spans="2:8">
      <c r="B12" s="8" t="s">
        <v>130</v>
      </c>
      <c r="C12" s="3"/>
      <c r="D12" s="3"/>
      <c r="E12" s="4"/>
      <c r="H12" s="4"/>
    </row>
    <row r="13" spans="2:8">
      <c r="B13" s="36" t="s">
        <v>131</v>
      </c>
      <c r="C13" s="3"/>
      <c r="D13" s="3"/>
      <c r="E13" s="4"/>
      <c r="H13" s="4"/>
    </row>
    <row r="14" spans="2:8">
      <c r="B14" s="6" t="s">
        <v>132</v>
      </c>
      <c r="C14" s="3"/>
      <c r="D14" s="3"/>
      <c r="E14" s="4"/>
      <c r="H14" s="4"/>
    </row>
    <row r="15" spans="2:8" ht="24.75" thickBot="1">
      <c r="B15" s="7" t="s">
        <v>133</v>
      </c>
      <c r="C15" s="3"/>
      <c r="D15" s="3"/>
      <c r="E15" s="4"/>
      <c r="H15" s="4"/>
    </row>
    <row r="16" spans="2:8">
      <c r="B16" s="2"/>
      <c r="C16" s="2"/>
      <c r="D16" s="3"/>
      <c r="E16" s="3"/>
      <c r="F16" s="3"/>
      <c r="G16" s="17"/>
      <c r="H16" s="4"/>
    </row>
    <row r="17" spans="2:8">
      <c r="B17" s="1" t="s">
        <v>120</v>
      </c>
      <c r="C17" s="1">
        <v>2020</v>
      </c>
      <c r="D17" s="1">
        <v>2021</v>
      </c>
      <c r="E17" s="1">
        <v>2022</v>
      </c>
      <c r="F17" s="1">
        <v>2023</v>
      </c>
      <c r="G17" s="35"/>
      <c r="H17" s="4"/>
    </row>
    <row r="18" spans="2:8">
      <c r="B18" s="30" t="s">
        <v>6</v>
      </c>
      <c r="C18" s="28">
        <f>D4/C4*100-100</f>
        <v>17.869236780411569</v>
      </c>
      <c r="D18" s="28">
        <f t="shared" ref="D18:F18" si="1">E4/D4*100-100</f>
        <v>0.52486187845303789</v>
      </c>
      <c r="E18" s="28">
        <f t="shared" si="1"/>
        <v>16.611488026164238</v>
      </c>
      <c r="F18" s="28">
        <f t="shared" si="1"/>
        <v>22.697688748109314</v>
      </c>
      <c r="G18" s="46" cm="1">
        <f t="array" ref="G18">+AVERAGE(ABS(C18:F18))</f>
        <v>14.42581885828454</v>
      </c>
      <c r="H18" s="4"/>
    </row>
    <row r="19" spans="2:8">
      <c r="B19" s="30" t="s">
        <v>124</v>
      </c>
      <c r="C19" s="28">
        <f>D5/C5*100-100</f>
        <v>8.5866359090372981</v>
      </c>
      <c r="D19" s="28">
        <f t="shared" ref="D19:F19" si="2">E5/D5*100-100</f>
        <v>11.390845181562909</v>
      </c>
      <c r="E19" s="28">
        <f t="shared" si="2"/>
        <v>52.114928136216861</v>
      </c>
      <c r="F19" s="28">
        <f t="shared" si="2"/>
        <v>24.072078117649468</v>
      </c>
      <c r="G19" s="45" cm="1">
        <f t="array" ref="G19">+AVERAGE(ABS(C19:F19))</f>
        <v>24.041121836116634</v>
      </c>
    </row>
    <row r="20" spans="2:8">
      <c r="B20" s="27" t="s">
        <v>125</v>
      </c>
      <c r="C20" s="28">
        <f>D7/C7*100-100</f>
        <v>22.879294618425064</v>
      </c>
      <c r="D20" s="28">
        <f t="shared" ref="D20:F20" si="3">E7/D7*100-100</f>
        <v>-3.5630335271557527</v>
      </c>
      <c r="E20" s="28">
        <f t="shared" si="3"/>
        <v>12.918537524053875</v>
      </c>
      <c r="F20" s="28">
        <f t="shared" si="3"/>
        <v>36.162235855487381</v>
      </c>
      <c r="G20" s="45" cm="1">
        <f t="array" ref="G20">+AVERAGE(ABS(C20:F20))</f>
        <v>18.880775381280518</v>
      </c>
    </row>
    <row r="21" spans="2:8">
      <c r="B21" s="27" t="s">
        <v>126</v>
      </c>
      <c r="C21" s="28">
        <f t="shared" ref="C21:F21" si="4">D8/C8*100-100</f>
        <v>3.4004055529558599</v>
      </c>
      <c r="D21" s="28">
        <f t="shared" si="4"/>
        <v>26.821541710665258</v>
      </c>
      <c r="E21" s="28">
        <f t="shared" si="4"/>
        <v>16.402997502081604</v>
      </c>
      <c r="F21" s="28">
        <f t="shared" si="4"/>
        <v>13.294502350296341</v>
      </c>
      <c r="G21" s="46" cm="1">
        <f t="array" ref="G21">+AVERAGE(ABS(C21:F21))</f>
        <v>14.979861778999766</v>
      </c>
    </row>
    <row r="22" spans="2:8" ht="25.5">
      <c r="B22" s="27" t="s">
        <v>127</v>
      </c>
      <c r="C22" s="28">
        <f t="shared" ref="C22:F22" si="5">D9/C9*100-100</f>
        <v>6.4552919708029179</v>
      </c>
      <c r="D22" s="28">
        <f t="shared" si="5"/>
        <v>38.632954788943636</v>
      </c>
      <c r="E22" s="28">
        <f t="shared" si="5"/>
        <v>24.064914992272037</v>
      </c>
      <c r="F22" s="28">
        <f t="shared" si="5"/>
        <v>-2.3919272455462703</v>
      </c>
      <c r="G22" s="45" cm="1">
        <f t="array" ref="G22">+AVERAGE(ABS(C22:F22))</f>
        <v>17.886272249391215</v>
      </c>
    </row>
    <row r="23" spans="2:8" ht="25.5">
      <c r="B23" s="27" t="s">
        <v>128</v>
      </c>
      <c r="C23" s="28">
        <f t="shared" ref="C23:F23" si="6">D10/C10*100-100</f>
        <v>5.9335137224584571</v>
      </c>
      <c r="D23" s="28">
        <f t="shared" si="6"/>
        <v>38.004013866082829</v>
      </c>
      <c r="E23" s="28">
        <f t="shared" si="6"/>
        <v>13.815441565309357</v>
      </c>
      <c r="F23" s="28">
        <f t="shared" si="6"/>
        <v>12.521779533046811</v>
      </c>
      <c r="G23" s="46" cm="1">
        <f t="array" ref="G23">+AVERAGE(ABS(C23:F23))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2025-09-10T12:53:13+00:00</FechayHora>
  </documentManagement>
</p:properties>
</file>

<file path=customXml/itemProps1.xml><?xml version="1.0" encoding="utf-8"?>
<ds:datastoreItem xmlns:ds="http://schemas.openxmlformats.org/officeDocument/2006/customXml" ds:itemID="{472ACF29-F0DF-4753-AC1C-F78BF9CD9DF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 Milena Numpaque Ricaurte</cp:lastModifiedBy>
  <cp:revision/>
  <dcterms:created xsi:type="dcterms:W3CDTF">2024-08-23T00:06:32Z</dcterms:created>
  <dcterms:modified xsi:type="dcterms:W3CDTF">2025-09-10T12:55:03Z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