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9"/>
  <workbookPr/>
  <mc:AlternateContent xmlns:mc="http://schemas.openxmlformats.org/markup-compatibility/2006">
    <mc:Choice Requires="x15">
      <x15ac:absPath xmlns:x15ac="http://schemas.microsoft.com/office/spreadsheetml/2010/11/ac" url="C:\Users\Diana\Documents\AÑO 2023\ANT 2023\COMERCIALIZACION\ARACATACA\"/>
    </mc:Choice>
  </mc:AlternateContent>
  <xr:revisionPtr revIDLastSave="0" documentId="11_4650AE04A988A3323B56DDFEC096075BC11EB5D2" xr6:coauthVersionLast="47" xr6:coauthVersionMax="47" xr10:uidLastSave="{00000000-0000-0000-0000-000000000000}"/>
  <bookViews>
    <workbookView xWindow="0" yWindow="0" windowWidth="20490" windowHeight="6255" xr2:uid="{00000000-000D-0000-FFFF-FFFF00000000}"/>
  </bookViews>
  <sheets>
    <sheet name="Área cosech-Producc promedio" sheetId="2" r:id="rId1"/>
    <sheet name="4.1. Inventario Pecuario" sheetId="16" r:id="rId2"/>
    <sheet name="4.2.1. PARTICIPACIÓN PLAZAS MAY" sheetId="7" r:id="rId3"/>
    <sheet name="4.2.2. HISTÓRICO KG PLAZAS MAY" sheetId="8" r:id="rId4"/>
    <sheet name="4.2.3. %PARTICIPACIÓN PRODUCTO " sheetId="9" r:id="rId5"/>
    <sheet name="4.3.1. % MERCADO FLETE PRODUCTO" sheetId="12" r:id="rId6"/>
    <sheet name="4.3.2. PRECIOS PAG PRODUCTOR" sheetId="13" r:id="rId7"/>
    <sheet name="4.3.3. PRECIOS PROMEDIO SIPSA 1" sheetId="14" r:id="rId8"/>
    <sheet name="4.3.4. VARIACION $ PLAZAS MAYOR" sheetId="15" r:id="rId9"/>
  </sheets>
  <externalReferences>
    <externalReference r:id="rId10"/>
    <externalReference r:id="rId11"/>
  </externalReferences>
  <definedNames>
    <definedName name="_xlnm._FilterDatabase" localSheetId="7" hidden="1">'4.3.3. PRECIOS PROMEDIO SIPSA 1'!$B$17:$C$28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5" l="1"/>
  <c r="E29" i="15"/>
  <c r="D29" i="15"/>
  <c r="C29" i="15"/>
  <c r="F28" i="15"/>
  <c r="E28" i="15"/>
  <c r="D28" i="15"/>
  <c r="C28" i="15"/>
  <c r="F27" i="15"/>
  <c r="E27" i="15"/>
  <c r="D27" i="15"/>
  <c r="C27" i="15"/>
  <c r="F26" i="15"/>
  <c r="E26" i="15"/>
  <c r="D26" i="15"/>
  <c r="C26" i="15"/>
  <c r="F25" i="15"/>
  <c r="E25" i="15"/>
  <c r="D25" i="15"/>
  <c r="C25" i="15"/>
  <c r="F24" i="15"/>
  <c r="E24" i="15"/>
  <c r="D24" i="15"/>
  <c r="C24" i="15"/>
  <c r="F23" i="15"/>
  <c r="E23" i="15"/>
  <c r="D23" i="15"/>
  <c r="C23" i="15"/>
  <c r="F22" i="15"/>
  <c r="E22" i="15"/>
  <c r="D22" i="15"/>
  <c r="C22" i="15"/>
  <c r="F21" i="15"/>
  <c r="E21" i="15"/>
  <c r="D21" i="15"/>
  <c r="C21" i="15"/>
  <c r="F20" i="15"/>
  <c r="E20" i="15"/>
  <c r="D20" i="15"/>
  <c r="C20" i="15"/>
  <c r="F19" i="15"/>
  <c r="E19" i="15"/>
  <c r="D19" i="15"/>
  <c r="C19" i="15"/>
  <c r="D28" i="14"/>
  <c r="I12" i="14"/>
  <c r="G14" i="13"/>
  <c r="F14" i="13"/>
  <c r="E14" i="13"/>
  <c r="G13" i="13"/>
  <c r="F13" i="13"/>
  <c r="E13" i="13"/>
  <c r="G12" i="13"/>
  <c r="F12" i="13"/>
  <c r="E12" i="13"/>
  <c r="F11" i="13"/>
  <c r="J11" i="13" s="1"/>
  <c r="J10" i="13"/>
  <c r="G9" i="13"/>
  <c r="F9" i="13"/>
  <c r="E9" i="13"/>
  <c r="J8" i="13"/>
  <c r="G7" i="13"/>
  <c r="F7" i="13"/>
  <c r="E7" i="13"/>
  <c r="G6" i="13"/>
  <c r="F6" i="13"/>
  <c r="E6" i="13"/>
  <c r="G5" i="13"/>
  <c r="F5" i="13"/>
  <c r="E5" i="13"/>
  <c r="J15" i="12"/>
  <c r="J14" i="12"/>
  <c r="J13" i="12"/>
  <c r="J12" i="12"/>
  <c r="J9" i="12"/>
  <c r="J8" i="12"/>
  <c r="J7" i="12"/>
  <c r="J6" i="12"/>
  <c r="C12" i="7"/>
  <c r="C11" i="7"/>
  <c r="C10" i="7"/>
  <c r="C9" i="7"/>
  <c r="C8" i="7"/>
  <c r="I7" i="7"/>
  <c r="I6" i="7"/>
  <c r="I5" i="7"/>
  <c r="I4" i="7"/>
  <c r="J5" i="13" l="1"/>
  <c r="J6" i="13"/>
  <c r="J7" i="13"/>
  <c r="J9" i="13"/>
  <c r="J12" i="13"/>
  <c r="J13" i="13"/>
  <c r="J14" i="13"/>
</calcChain>
</file>

<file path=xl/sharedStrings.xml><?xml version="1.0" encoding="utf-8"?>
<sst xmlns="http://schemas.openxmlformats.org/spreadsheetml/2006/main" count="337" uniqueCount="165">
  <si>
    <t>N°</t>
  </si>
  <si>
    <t>Línea productiva</t>
  </si>
  <si>
    <t>Rendimiento promedio (t)</t>
  </si>
  <si>
    <t>Área Cosechada promedio</t>
  </si>
  <si>
    <t>Índice de participación IP área cosechada (%)</t>
  </si>
  <si>
    <t>Producción promedio</t>
  </si>
  <si>
    <t>Índice de participación IP producción promedio (%)</t>
  </si>
  <si>
    <t>IP final (%)</t>
  </si>
  <si>
    <t xml:space="preserve"> (ha)</t>
  </si>
  <si>
    <t xml:space="preserve"> (t)</t>
  </si>
  <si>
    <t>Banano</t>
  </si>
  <si>
    <t>39.21</t>
  </si>
  <si>
    <t>363.00</t>
  </si>
  <si>
    <t>3.76</t>
  </si>
  <si>
    <t>14333.10</t>
  </si>
  <si>
    <t>29.81</t>
  </si>
  <si>
    <t>16.79</t>
  </si>
  <si>
    <t>Yuca</t>
  </si>
  <si>
    <t>7.80</t>
  </si>
  <si>
    <t>686.00</t>
  </si>
  <si>
    <t>7.11</t>
  </si>
  <si>
    <t>5278.00</t>
  </si>
  <si>
    <t>10.98</t>
  </si>
  <si>
    <t>9.04</t>
  </si>
  <si>
    <t>café</t>
  </si>
  <si>
    <t>0.88</t>
  </si>
  <si>
    <t>954.88</t>
  </si>
  <si>
    <t>9.90</t>
  </si>
  <si>
    <t>851.52</t>
  </si>
  <si>
    <t>1.77</t>
  </si>
  <si>
    <t>5.84</t>
  </si>
  <si>
    <t>Arroz</t>
  </si>
  <si>
    <t>5.64</t>
  </si>
  <si>
    <t>312.66</t>
  </si>
  <si>
    <t>3.24</t>
  </si>
  <si>
    <t>342.66</t>
  </si>
  <si>
    <t>0.71</t>
  </si>
  <si>
    <t>1.98</t>
  </si>
  <si>
    <t>Plátano</t>
  </si>
  <si>
    <t>130.40</t>
  </si>
  <si>
    <t>1.35</t>
  </si>
  <si>
    <t>1059.60</t>
  </si>
  <si>
    <t>2.20</t>
  </si>
  <si>
    <t>1.78</t>
  </si>
  <si>
    <t>Cilantro</t>
  </si>
  <si>
    <t>7.36</t>
  </si>
  <si>
    <t>91.64</t>
  </si>
  <si>
    <t>0.95</t>
  </si>
  <si>
    <t>908.09</t>
  </si>
  <si>
    <t>1.89</t>
  </si>
  <si>
    <t>1.42</t>
  </si>
  <si>
    <t>Cacao</t>
  </si>
  <si>
    <t>0.60</t>
  </si>
  <si>
    <t>292.80</t>
  </si>
  <si>
    <t>3.04</t>
  </si>
  <si>
    <t>175.40</t>
  </si>
  <si>
    <t>0.36</t>
  </si>
  <si>
    <t>1.70</t>
  </si>
  <si>
    <t>Ají</t>
  </si>
  <si>
    <t>5.48</t>
  </si>
  <si>
    <t>105.23</t>
  </si>
  <si>
    <t>1.09</t>
  </si>
  <si>
    <t>647.05</t>
  </si>
  <si>
    <t>1.22</t>
  </si>
  <si>
    <t>Frijol</t>
  </si>
  <si>
    <t>1.62</t>
  </si>
  <si>
    <t>67.43</t>
  </si>
  <si>
    <t>0.70</t>
  </si>
  <si>
    <t>124.16</t>
  </si>
  <si>
    <t>0.26</t>
  </si>
  <si>
    <t>0.48</t>
  </si>
  <si>
    <t>caña_panelera</t>
  </si>
  <si>
    <t>*</t>
  </si>
  <si>
    <t>Malanga</t>
  </si>
  <si>
    <t>TOTAL</t>
  </si>
  <si>
    <t>3004.04</t>
  </si>
  <si>
    <t>31.15</t>
  </si>
  <si>
    <t>23719.59</t>
  </si>
  <si>
    <t>49.32</t>
  </si>
  <si>
    <t>40.24</t>
  </si>
  <si>
    <r>
      <t>Línea productiva</t>
    </r>
    <r>
      <rPr>
        <sz val="10"/>
        <color rgb="FF000000"/>
        <rFont val="Arial"/>
        <family val="2"/>
      </rPr>
      <t>  </t>
    </r>
  </si>
  <si>
    <r>
      <t>Inventario animal</t>
    </r>
    <r>
      <rPr>
        <b/>
        <vertAlign val="superscript"/>
        <sz val="6"/>
        <color rgb="FF000000"/>
        <rFont val="Arial"/>
        <family val="2"/>
      </rPr>
      <t/>
    </r>
  </si>
  <si>
    <r>
      <t xml:space="preserve">No predios </t>
    </r>
    <r>
      <rPr>
        <sz val="10"/>
        <color rgb="FF000000"/>
        <rFont val="Arial"/>
        <family val="2"/>
      </rPr>
      <t> </t>
    </r>
  </si>
  <si>
    <t>Gandería  dp</t>
  </si>
  <si>
    <t>cod_mpio</t>
  </si>
  <si>
    <t>47053</t>
  </si>
  <si>
    <t>Tabla 5. Principales mercados mayoristas que demandan productos provenientes del municipio de Aracataca</t>
  </si>
  <si>
    <t>ANO</t>
  </si>
  <si>
    <t>(Varios elementos)</t>
  </si>
  <si>
    <t>País</t>
  </si>
  <si>
    <t>Ciudad</t>
  </si>
  <si>
    <t>Porcentaje</t>
  </si>
  <si>
    <t>Producto</t>
  </si>
  <si>
    <t>Variedad</t>
  </si>
  <si>
    <t>Colombia</t>
  </si>
  <si>
    <t>Barranquilla, Barranquillita, Granabastos</t>
  </si>
  <si>
    <t>Ají, Arroz, Cilantro</t>
  </si>
  <si>
    <t>Cartagena, Bazurto</t>
  </si>
  <si>
    <t>Suma de Cant,Kg</t>
  </si>
  <si>
    <t>Cúcuta, Cenabastos</t>
  </si>
  <si>
    <t>Mercado</t>
  </si>
  <si>
    <t>Total</t>
  </si>
  <si>
    <t>Valledupar, Mercado Nuevo</t>
  </si>
  <si>
    <t>Barranquilla, Barranquillita</t>
  </si>
  <si>
    <t xml:space="preserve">Barranquilla, Granabastos, </t>
  </si>
  <si>
    <t>Ají topito dulce</t>
  </si>
  <si>
    <t>Banano criollo</t>
  </si>
  <si>
    <t>Fríjol</t>
  </si>
  <si>
    <t>VOLUMENES DEMANDADOS</t>
  </si>
  <si>
    <t>LINEA PRODUCTIVA</t>
  </si>
  <si>
    <t>De acuerdo con DANE (2020) entre 2017 y 2020 la demanda de los principales productos de Aracataca mostraba una tendencia a la baja constante para todos los productos, excepto el arroz,  que es el producto que cuenta con registros de demanda para todos los años y que en el 2019 se observa una subida exponencial seguida hasta el 2021. Sin embargo, en el 2020 se presenta un cambio en esta tendencia, asociado a los efectos inflacionarios de la pandemia para productos como el ají topito dulce y el cilantro, que en ese mismo año su demanda tiene una leve subida teniendo en cuenta que en el año anterior no se presentaban registros. El banano presenta registro de demanda para el 2018 y el fríjol para el 2017, lo cual denota una demanda poco significativa respecto a producto como el arroz, el cilantro y el ají.  Ver anexo mercados, plazas mayoristas.</t>
  </si>
  <si>
    <t>Barranquilla, Granabastos</t>
  </si>
  <si>
    <t>Símbolo UFH líder</t>
  </si>
  <si>
    <t>Presentación del producto</t>
  </si>
  <si>
    <t>Principales compradores</t>
  </si>
  <si>
    <t xml:space="preserve"> Primer mercado destino</t>
  </si>
  <si>
    <t>Flete</t>
  </si>
  <si>
    <t>Precio actual</t>
  </si>
  <si>
    <t>Porcentaje Vr. Flete</t>
  </si>
  <si>
    <t>Tipo de cliente</t>
  </si>
  <si>
    <t>%</t>
  </si>
  <si>
    <t>01Wa-92</t>
  </si>
  <si>
    <t xml:space="preserve">Cacao </t>
  </si>
  <si>
    <t xml:space="preserve">125 Kg </t>
  </si>
  <si>
    <t xml:space="preserve">Intermediario </t>
  </si>
  <si>
    <t>Fundación, Santa Marta</t>
  </si>
  <si>
    <t xml:space="preserve">Banano </t>
  </si>
  <si>
    <t xml:space="preserve">Caja de 20 Kg </t>
  </si>
  <si>
    <t>Intermediario
Exportador</t>
  </si>
  <si>
    <t>Cabecera municipal 100%</t>
  </si>
  <si>
    <t xml:space="preserve">Cilantro </t>
  </si>
  <si>
    <t xml:space="preserve">Rollo de 1 Kg </t>
  </si>
  <si>
    <t>Finca 100%</t>
  </si>
  <si>
    <t xml:space="preserve">Fríjol </t>
  </si>
  <si>
    <t>Bulto de 50 Kg</t>
  </si>
  <si>
    <t xml:space="preserve">Caña panelera </t>
  </si>
  <si>
    <t xml:space="preserve">Kilogramo </t>
  </si>
  <si>
    <t>-</t>
  </si>
  <si>
    <t xml:space="preserve">Malanga </t>
  </si>
  <si>
    <t xml:space="preserve">Bulto </t>
  </si>
  <si>
    <t>N/A</t>
  </si>
  <si>
    <t xml:space="preserve">Yuca </t>
  </si>
  <si>
    <t xml:space="preserve">Mayorista </t>
  </si>
  <si>
    <t xml:space="preserve">Arroz </t>
  </si>
  <si>
    <t xml:space="preserve">Bulto de 50 Kg </t>
  </si>
  <si>
    <t>Fundación, Santa Marta, Autoconsumo</t>
  </si>
  <si>
    <t xml:space="preserve">Ají topito </t>
  </si>
  <si>
    <t xml:space="preserve">Bulto de 30 Kg </t>
  </si>
  <si>
    <t>Minorista</t>
  </si>
  <si>
    <t>10Qfq2s1-30</t>
  </si>
  <si>
    <t xml:space="preserve">Café </t>
  </si>
  <si>
    <t>Fundación 100%</t>
  </si>
  <si>
    <t>Presentación producto</t>
  </si>
  <si>
    <t>Precio mínimo ($ Pesos)</t>
  </si>
  <si>
    <t>Precio máximo ($ Pesos)</t>
  </si>
  <si>
    <t>Precio actual (2022) por KG</t>
  </si>
  <si>
    <t xml:space="preserve">Variación Precio mín. - Precio máx. </t>
  </si>
  <si>
    <t xml:space="preserve">AÑO </t>
  </si>
  <si>
    <t>PROMEDIO 2017-2021</t>
  </si>
  <si>
    <t>Ganadería de carne</t>
  </si>
  <si>
    <t>Ganadería de leche</t>
  </si>
  <si>
    <t>Ganadería carne kilo en pie</t>
  </si>
  <si>
    <t>Ganadería leche</t>
  </si>
  <si>
    <t>Línea</t>
  </si>
  <si>
    <t>En la gráfica anterior puede observarse que la variación más alta en los precios mayoristas de las líneas productivas de Aracataca se presentaron en el año 2021, donde los precios crecieron en promedio un 8,6%. Esto pudo deberse a la movilización social del mismo año, el deterioro de las cadenas de suministro de insumos y productos debido a la pandemia del COVID-19, entre otros. En específico, las variaciones más altas las presentaron el café, la yuca y el banano, creciendo un 45%, 28% y  18% respectivamente en el 2021. Mientras que las variaciones negativas más altas para el año 2021 las presentó el arroz que cayó un -25,3%  y la yuca que cayó -35,6% en 2020. Los incrementos del precio de la yuca y el banano pueden explicarse, como el efecto base de las dismInuciones de sus precios en el 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</si>
</sst>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 #,##0.00_ ;_ * \-#,##0.00_ ;_ * &quot;-&quot;??_ ;_ @_ "/>
    <numFmt numFmtId="166" formatCode="0.0%"/>
    <numFmt numFmtId="167" formatCode="_-[$$-240A]\ * #,##0_-;\-[$$-240A]\ * #,##0_-;_-[$$-240A]\ * &quot;-&quot;??_-;_-@_-"/>
    <numFmt numFmtId="168" formatCode="_-&quot;$&quot;* #,##0_-;\-&quot;$&quot;* #,##0_-;_-&quot;$&quot;* &quot;-&quot;??_-;_-@_-"/>
    <numFmt numFmtId="169" formatCode="0.0"/>
    <numFmt numFmtId="170" formatCode="_ * #,##0_ ;_ * \-#,##0_ ;_ * &quot;-&quot;??_ ;_ @_ "/>
  </numFmts>
  <fonts count="18">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sz val="11"/>
      <color rgb="FF000000"/>
      <name val="Calibri"/>
      <family val="2"/>
      <scheme val="minor"/>
    </font>
    <font>
      <b/>
      <sz val="10"/>
      <color rgb="FF000000"/>
      <name val="Arial"/>
      <family val="2"/>
    </font>
    <font>
      <b/>
      <sz val="9"/>
      <color rgb="FF000000"/>
      <name val="Arial"/>
      <family val="2"/>
    </font>
    <font>
      <b/>
      <sz val="11"/>
      <color rgb="FF000000"/>
      <name val="Calibri"/>
      <family val="2"/>
      <scheme val="minor"/>
    </font>
    <font>
      <sz val="11"/>
      <color theme="1"/>
      <name val="Arial"/>
      <family val="2"/>
    </font>
    <font>
      <b/>
      <sz val="12"/>
      <color rgb="FF000000"/>
      <name val="Calibri"/>
      <family val="2"/>
      <scheme val="minor"/>
    </font>
    <font>
      <sz val="12"/>
      <color rgb="FF000000"/>
      <name val="Calibri"/>
      <family val="2"/>
      <scheme val="minor"/>
    </font>
    <font>
      <sz val="12"/>
      <color theme="1"/>
      <name val="Calibri"/>
      <family val="2"/>
      <scheme val="minor"/>
    </font>
    <font>
      <sz val="11"/>
      <name val="Calibri"/>
      <family val="2"/>
      <scheme val="minor"/>
    </font>
    <font>
      <sz val="9"/>
      <color rgb="FF000000"/>
      <name val="Arial"/>
      <family val="2"/>
    </font>
    <font>
      <b/>
      <vertAlign val="superscript"/>
      <sz val="6"/>
      <color rgb="FF000000"/>
      <name val="Arial"/>
      <family val="2"/>
    </font>
    <font>
      <sz val="9"/>
      <color rgb="FF000000"/>
      <name val="Calibri"/>
      <family val="2"/>
      <scheme val="minor"/>
    </font>
    <font>
      <b/>
      <sz val="9"/>
      <color theme="1"/>
      <name val="Arial"/>
      <family val="2"/>
    </font>
    <font>
      <sz val="9"/>
      <color theme="1"/>
      <name val="Arial"/>
      <family val="2"/>
    </font>
  </fonts>
  <fills count="14">
    <fill>
      <patternFill patternType="none"/>
    </fill>
    <fill>
      <patternFill patternType="gray125"/>
    </fill>
    <fill>
      <patternFill patternType="solid">
        <fgColor rgb="FFE7E6E6"/>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rgb="FFF2F2F2"/>
        <bgColor indexed="64"/>
      </patternFill>
    </fill>
    <fill>
      <patternFill patternType="solid">
        <fgColor rgb="FFB4C6E7"/>
        <bgColor indexed="64"/>
      </patternFill>
    </fill>
    <fill>
      <patternFill patternType="solid">
        <fgColor rgb="FFF8CBAD"/>
        <bgColor indexed="64"/>
      </patternFill>
    </fill>
    <fill>
      <patternFill patternType="solid">
        <fgColor rgb="FFFFFFFF"/>
        <bgColor indexed="64"/>
      </patternFill>
    </fill>
    <fill>
      <patternFill patternType="solid">
        <fgColor rgb="FFA9D08E"/>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9" fontId="4" fillId="0" borderId="0" applyFont="0" applyFill="0" applyBorder="0" applyAlignment="0" applyProtection="0"/>
    <xf numFmtId="165" fontId="1" fillId="0" borderId="0" applyFont="0" applyFill="0" applyBorder="0" applyAlignment="0" applyProtection="0"/>
  </cellStyleXfs>
  <cellXfs count="9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xf numFmtId="0" fontId="0" fillId="0" borderId="1" xfId="0" applyBorder="1" applyAlignment="1">
      <alignment horizontal="center" vertical="center" wrapText="1"/>
    </xf>
    <xf numFmtId="0" fontId="6" fillId="3" borderId="1" xfId="0" applyFont="1" applyFill="1" applyBorder="1" applyAlignment="1">
      <alignment horizontal="center" vertical="center" wrapText="1"/>
    </xf>
    <xf numFmtId="9" fontId="0" fillId="0" borderId="1" xfId="2" applyFont="1" applyBorder="1" applyAlignment="1">
      <alignment horizontal="center" vertical="center" wrapText="1"/>
    </xf>
    <xf numFmtId="2" fontId="0" fillId="0" borderId="0" xfId="0" applyNumberFormat="1"/>
    <xf numFmtId="0" fontId="2" fillId="0" borderId="0" xfId="0" applyFont="1" applyAlignment="1">
      <alignment horizontal="center" vertical="center"/>
    </xf>
    <xf numFmtId="0" fontId="4" fillId="0" borderId="0" xfId="3" applyAlignment="1">
      <alignment wrapText="1"/>
    </xf>
    <xf numFmtId="0" fontId="4" fillId="0" borderId="0" xfId="3"/>
    <xf numFmtId="0" fontId="9" fillId="3" borderId="1" xfId="3" applyFont="1" applyFill="1" applyBorder="1" applyAlignment="1">
      <alignment horizontal="center" vertical="center" wrapText="1"/>
    </xf>
    <xf numFmtId="0" fontId="9" fillId="3" borderId="1" xfId="3" applyFont="1" applyFill="1" applyBorder="1" applyAlignment="1">
      <alignment horizontal="center" vertical="center"/>
    </xf>
    <xf numFmtId="0" fontId="10" fillId="0" borderId="1" xfId="3" applyFont="1" applyBorder="1" applyAlignment="1">
      <alignment horizontal="center" vertical="center" wrapText="1"/>
    </xf>
    <xf numFmtId="10" fontId="11" fillId="0" borderId="1" xfId="4" applyNumberFormat="1" applyFont="1" applyBorder="1" applyAlignment="1">
      <alignment horizontal="center" vertical="center"/>
    </xf>
    <xf numFmtId="0" fontId="4" fillId="0" borderId="1" xfId="3" applyBorder="1" applyAlignment="1">
      <alignment horizontal="center"/>
    </xf>
    <xf numFmtId="10" fontId="0" fillId="0" borderId="0" xfId="4" applyNumberFormat="1" applyFont="1"/>
    <xf numFmtId="10" fontId="0" fillId="0" borderId="1" xfId="4" applyNumberFormat="1" applyFont="1" applyBorder="1" applyAlignment="1">
      <alignment horizontal="center"/>
    </xf>
    <xf numFmtId="0" fontId="0" fillId="0" borderId="1" xfId="0" applyBorder="1" applyAlignment="1">
      <alignment wrapText="1"/>
    </xf>
    <xf numFmtId="10" fontId="4" fillId="0" borderId="1" xfId="3" applyNumberFormat="1" applyBorder="1" applyAlignment="1">
      <alignment horizontal="center"/>
    </xf>
    <xf numFmtId="0" fontId="0" fillId="0" borderId="0" xfId="0" applyAlignment="1">
      <alignment wrapText="1"/>
    </xf>
    <xf numFmtId="1" fontId="0" fillId="0" borderId="0" xfId="0" applyNumberFormat="1"/>
    <xf numFmtId="10" fontId="12" fillId="4" borderId="0" xfId="4" applyNumberFormat="1" applyFont="1" applyFill="1"/>
    <xf numFmtId="1" fontId="4" fillId="0" borderId="0" xfId="3" applyNumberFormat="1"/>
    <xf numFmtId="9" fontId="0" fillId="0" borderId="0" xfId="4" applyFont="1"/>
    <xf numFmtId="0" fontId="2" fillId="0" borderId="4" xfId="3" applyFont="1" applyBorder="1"/>
    <xf numFmtId="1" fontId="4" fillId="0" borderId="0" xfId="3" applyNumberFormat="1" applyAlignment="1">
      <alignment wrapText="1"/>
    </xf>
    <xf numFmtId="0" fontId="2" fillId="5" borderId="1" xfId="3" applyFont="1" applyFill="1" applyBorder="1"/>
    <xf numFmtId="0" fontId="6" fillId="0" borderId="0" xfId="0" applyFont="1" applyAlignment="1">
      <alignment horizontal="center" vertical="center" wrapText="1"/>
    </xf>
    <xf numFmtId="166" fontId="0" fillId="0" borderId="0" xfId="2" applyNumberFormat="1" applyFont="1" applyFill="1" applyBorder="1" applyAlignment="1">
      <alignment horizontal="center" vertical="center" wrapText="1"/>
    </xf>
    <xf numFmtId="0" fontId="6" fillId="0" borderId="0" xfId="0" applyFont="1" applyAlignment="1">
      <alignment vertical="center" wrapText="1"/>
    </xf>
    <xf numFmtId="168" fontId="0" fillId="0" borderId="1" xfId="1" applyNumberFormat="1" applyFont="1" applyBorder="1" applyAlignment="1">
      <alignment horizontal="center" vertical="center" wrapText="1"/>
    </xf>
    <xf numFmtId="169" fontId="0" fillId="0" borderId="1" xfId="0" applyNumberFormat="1" applyBorder="1" applyAlignment="1">
      <alignment horizontal="center" vertical="center"/>
    </xf>
    <xf numFmtId="169" fontId="0" fillId="4" borderId="1" xfId="0" applyNumberFormat="1" applyFill="1" applyBorder="1" applyAlignment="1">
      <alignment horizontal="center" vertical="center"/>
    </xf>
    <xf numFmtId="0" fontId="7" fillId="0" borderId="1" xfId="0" applyFont="1" applyBorder="1" applyAlignment="1">
      <alignment horizontal="center" vertical="center" wrapText="1"/>
    </xf>
    <xf numFmtId="0" fontId="0" fillId="7" borderId="1" xfId="0" applyFill="1" applyBorder="1" applyAlignment="1">
      <alignment horizontal="center" vertical="center" wrapText="1"/>
    </xf>
    <xf numFmtId="9" fontId="0" fillId="7" borderId="1" xfId="0" applyNumberFormat="1" applyFill="1" applyBorder="1" applyAlignment="1">
      <alignment horizontal="center" vertical="center" wrapText="1"/>
    </xf>
    <xf numFmtId="170" fontId="0" fillId="0" borderId="1" xfId="5" applyNumberFormat="1" applyFont="1" applyBorder="1"/>
    <xf numFmtId="0" fontId="2" fillId="0" borderId="1" xfId="0" applyFont="1" applyBorder="1" applyAlignment="1">
      <alignment horizontal="center"/>
    </xf>
    <xf numFmtId="9" fontId="0" fillId="0" borderId="1" xfId="2" applyFont="1" applyBorder="1"/>
    <xf numFmtId="170" fontId="0" fillId="0" borderId="1" xfId="5" applyNumberFormat="1" applyFont="1" applyBorder="1" applyAlignment="1">
      <alignment horizontal="center" vertical="center"/>
    </xf>
    <xf numFmtId="168" fontId="0" fillId="0" borderId="1" xfId="1" applyNumberFormat="1" applyFont="1" applyBorder="1" applyAlignment="1">
      <alignment horizontal="center" vertical="center"/>
    </xf>
    <xf numFmtId="168" fontId="0" fillId="7" borderId="1" xfId="1" applyNumberFormat="1"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9" borderId="10" xfId="0" applyFont="1" applyFill="1" applyBorder="1" applyAlignment="1">
      <alignment horizontal="right" vertical="center" wrapText="1"/>
    </xf>
    <xf numFmtId="0" fontId="13" fillId="9" borderId="9" xfId="0" applyFont="1" applyFill="1" applyBorder="1" applyAlignment="1">
      <alignment horizontal="left" vertical="center" wrapText="1"/>
    </xf>
    <xf numFmtId="0" fontId="13" fillId="9" borderId="9"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6" fillId="10" borderId="10" xfId="0" applyFont="1" applyFill="1" applyBorder="1" applyAlignment="1">
      <alignment horizontal="right" vertical="center" wrapText="1"/>
    </xf>
    <xf numFmtId="0" fontId="15" fillId="10" borderId="9" xfId="0" applyFont="1" applyFill="1" applyBorder="1" applyAlignment="1">
      <alignment horizontal="left" vertical="center" wrapText="1"/>
    </xf>
    <xf numFmtId="0" fontId="15" fillId="10" borderId="9" xfId="0" applyFont="1" applyFill="1" applyBorder="1" applyAlignment="1">
      <alignment horizontal="center" vertical="center" wrapText="1"/>
    </xf>
    <xf numFmtId="0" fontId="13" fillId="10" borderId="9" xfId="0" applyFont="1" applyFill="1" applyBorder="1" applyAlignment="1">
      <alignment horizontal="left" vertical="center" wrapText="1"/>
    </xf>
    <xf numFmtId="0" fontId="13" fillId="10" borderId="9"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3" fillId="7" borderId="1" xfId="0" applyFont="1" applyFill="1" applyBorder="1" applyAlignment="1">
      <alignment horizontal="center" vertical="center" wrapText="1"/>
    </xf>
    <xf numFmtId="0" fontId="15" fillId="7" borderId="1" xfId="0" applyFont="1" applyFill="1" applyBorder="1" applyAlignment="1">
      <alignment horizontal="left" vertical="center" wrapText="1"/>
    </xf>
    <xf numFmtId="0" fontId="15" fillId="7" borderId="1"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3" fillId="9" borderId="9" xfId="0" applyFont="1" applyFill="1" applyBorder="1" applyAlignment="1">
      <alignment horizontal="center" vertical="center" wrapText="1"/>
    </xf>
    <xf numFmtId="3" fontId="3" fillId="9" borderId="9" xfId="0" applyNumberFormat="1" applyFont="1" applyFill="1" applyBorder="1" applyAlignment="1">
      <alignment horizontal="center" vertical="center" wrapText="1"/>
    </xf>
    <xf numFmtId="0" fontId="3" fillId="9"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0" xfId="0" pivotButton="1"/>
    <xf numFmtId="10" fontId="0" fillId="0" borderId="0" xfId="0" applyNumberFormat="1"/>
    <xf numFmtId="10" fontId="0" fillId="4" borderId="0" xfId="0" applyNumberFormat="1" applyFill="1"/>
    <xf numFmtId="10" fontId="0" fillId="13" borderId="0" xfId="0" applyNumberFormat="1" applyFill="1"/>
    <xf numFmtId="0" fontId="16"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167" fontId="17" fillId="0" borderId="1" xfId="5" applyNumberFormat="1" applyFont="1" applyBorder="1" applyAlignment="1">
      <alignment horizontal="center" vertical="center" wrapText="1"/>
    </xf>
    <xf numFmtId="167" fontId="17" fillId="0" borderId="1" xfId="5" applyNumberFormat="1" applyFont="1" applyBorder="1"/>
    <xf numFmtId="168" fontId="17" fillId="0" borderId="1" xfId="1" applyNumberFormat="1" applyFont="1" applyBorder="1" applyAlignment="1">
      <alignment horizontal="center" vertical="center" wrapText="1"/>
    </xf>
    <xf numFmtId="167" fontId="17" fillId="0" borderId="1" xfId="5" applyNumberFormat="1" applyFont="1" applyBorder="1" applyAlignment="1">
      <alignment horizontal="right" vertical="center" wrapText="1"/>
    </xf>
    <xf numFmtId="167" fontId="13" fillId="0" borderId="1" xfId="5" applyNumberFormat="1" applyFont="1" applyBorder="1"/>
    <xf numFmtId="167" fontId="17" fillId="0" borderId="1" xfId="5" applyNumberFormat="1" applyFont="1" applyBorder="1" applyAlignment="1">
      <alignment vertical="center"/>
    </xf>
    <xf numFmtId="167" fontId="17" fillId="0" borderId="1" xfId="5" applyNumberFormat="1" applyFont="1" applyBorder="1" applyAlignment="1">
      <alignment horizontal="center" vertical="center"/>
    </xf>
    <xf numFmtId="0" fontId="6" fillId="7" borderId="1" xfId="0" applyFont="1" applyFill="1" applyBorder="1" applyAlignment="1">
      <alignment horizontal="left" vertical="center" wrapText="1"/>
    </xf>
    <xf numFmtId="0" fontId="6" fillId="8" borderId="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3" xfId="0" applyFont="1" applyFill="1" applyBorder="1" applyAlignment="1">
      <alignment horizontal="left" vertical="center" wrapText="1"/>
    </xf>
    <xf numFmtId="0" fontId="6" fillId="8" borderId="8" xfId="0" applyFont="1" applyFill="1" applyBorder="1" applyAlignment="1">
      <alignment horizontal="left" vertical="center" wrapText="1"/>
    </xf>
    <xf numFmtId="0" fontId="6" fillId="11" borderId="11" xfId="0" applyFont="1" applyFill="1" applyBorder="1" applyAlignment="1">
      <alignment horizontal="left" vertical="center" wrapText="1"/>
    </xf>
    <xf numFmtId="0" fontId="6" fillId="11" borderId="2" xfId="0" applyFont="1" applyFill="1" applyBorder="1" applyAlignment="1">
      <alignment horizontal="left" vertical="center" wrapText="1"/>
    </xf>
    <xf numFmtId="0" fontId="8" fillId="0" borderId="0" xfId="0" applyFont="1" applyAlignment="1">
      <alignment horizontal="center" wrapText="1"/>
    </xf>
    <xf numFmtId="9" fontId="0" fillId="0" borderId="0" xfId="4" applyFont="1" applyAlignment="1">
      <alignment horizont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0" xfId="0" applyFont="1" applyAlignment="1">
      <alignment horizontal="center"/>
    </xf>
    <xf numFmtId="0" fontId="16" fillId="3" borderId="1" xfId="0" applyFont="1" applyFill="1" applyBorder="1" applyAlignment="1">
      <alignment horizontal="center" vertical="center" wrapText="1"/>
    </xf>
    <xf numFmtId="0" fontId="0" fillId="6" borderId="0" xfId="0" applyFill="1" applyAlignment="1">
      <alignment horizontal="center" vertical="center" wrapText="1"/>
    </xf>
    <xf numFmtId="0" fontId="0" fillId="0" borderId="12" xfId="0" applyBorder="1" applyAlignment="1"/>
  </cellXfs>
  <cellStyles count="6">
    <cellStyle name="Millares" xfId="5" builtinId="3"/>
    <cellStyle name="Moneda" xfId="1" builtinId="4"/>
    <cellStyle name="Normal" xfId="0" builtinId="0"/>
    <cellStyle name="Normal 2" xfId="3" xr:uid="{00000000-0005-0000-0000-000003000000}"/>
    <cellStyle name="Porcentaje" xfId="2" builtinId="5"/>
    <cellStyle name="Porcentaje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s-CO"/>
              <a:t>PRECIO PROMEDIO 2017-2021</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'[1]4.3.3. PRECIOS PROMEDIO SIPSA 1'!$D$19:$D$30</c:f>
              <c:numCache>
                <c:formatCode>_-"$"* #,##0_-;\-"$"* #,##0_-;_-"$"* "-"??_-;_-@_-</c:formatCode>
                <c:ptCount val="12"/>
              </c:numCache>
            </c:numRef>
          </c:val>
          <c:extLst>
            <c:ext xmlns:c15="http://schemas.microsoft.com/office/drawing/2012/chart" uri="{02D57815-91ED-43cb-92C2-25804820EDAC}">
              <c15:filteredSeriesTitle>
                <c15:tx>
                  <c:strRef>
                    <c:extLst>
                      <c:ext uri="{02D57815-91ED-43cb-92C2-25804820EDAC}">
                        <c15:formulaRef>
                          <c15:sqref>'[1]4.3.3. PRECIOS PROMEDIO SIPSA 1'!$D$18</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'[1]4.3.3. PRECIOS PROMEDIO SIPSA 1'!$C$19:$C$30</c15:sqref>
                        </c15:formulaRef>
                      </c:ext>
                    </c:extLst>
                    <c:strCache>
                      <c:ptCount val="12"/>
                    </c:strCache>
                  </c:strRef>
                </c15:cat>
              </c15:filteredCategoryTitle>
            </c:ext>
            <c:ext xmlns:c16="http://schemas.microsoft.com/office/drawing/2014/chart" uri="{C3380CC4-5D6E-409C-BE32-E72D297353CC}">
              <c16:uniqueId val="{00000000-51D6-44E8-85D9-950EA8151B5A}"/>
            </c:ext>
          </c:extLst>
        </c:ser>
        <c:dLbls>
          <c:dLblPos val="outEnd"/>
          <c:showLegendKey val="0"/>
          <c:showVal val="1"/>
          <c:showCatName val="0"/>
          <c:showSerName val="0"/>
          <c:showPercent val="0"/>
          <c:showBubbleSize val="0"/>
        </c:dLbls>
        <c:gapWidth val="444"/>
        <c:overlap val="-90"/>
        <c:axId val="346768856"/>
        <c:axId val="262984512"/>
      </c:barChart>
      <c:catAx>
        <c:axId val="3467688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CO" sz="900" b="1" i="0" u="none" strike="noStrike" kern="1200" cap="none" baseline="0">
                    <a:solidFill>
                      <a:sysClr val="windowText" lastClr="000000"/>
                    </a:solidFill>
                    <a:latin typeface="Arial" panose="020B0604020202020204" pitchFamily="34" charset="0"/>
                    <a:cs typeface="Arial" panose="020B0604020202020204" pitchFamily="34" charset="0"/>
                  </a:rPr>
                  <a:t>Línea productiva</a:t>
                </a:r>
                <a:endParaRPr lang="es-CO" sz="900" b="0" i="0" u="none" strike="noStrike" kern="1200" cap="all"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62984512"/>
        <c:crosses val="autoZero"/>
        <c:auto val="1"/>
        <c:lblAlgn val="ctr"/>
        <c:lblOffset val="100"/>
        <c:noMultiLvlLbl val="0"/>
      </c:catAx>
      <c:valAx>
        <c:axId val="262984512"/>
        <c:scaling>
          <c:orientation val="minMax"/>
        </c:scaling>
        <c:delete val="1"/>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cap="all" baseline="0">
                    <a:solidFill>
                      <a:sysClr val="windowText" lastClr="000000">
                        <a:lumMod val="65000"/>
                        <a:lumOff val="35000"/>
                      </a:sysClr>
                    </a:solidFill>
                    <a:latin typeface="+mn-lt"/>
                    <a:ea typeface="+mn-ea"/>
                    <a:cs typeface="+mn-cs"/>
                  </a:defRPr>
                </a:pPr>
                <a:r>
                  <a:rPr lang="es-CO" sz="900" b="1" i="0" u="none" strike="noStrike" kern="1200" cap="none" baseline="0">
                    <a:solidFill>
                      <a:sysClr val="windowText" lastClr="000000"/>
                    </a:solidFill>
                    <a:latin typeface="Arial" panose="020B0604020202020204" pitchFamily="34" charset="0"/>
                    <a:cs typeface="Arial" panose="020B0604020202020204" pitchFamily="34" charset="0"/>
                  </a:rPr>
                  <a:t>Precio promedio</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s-CO"/>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cap="all" baseline="0">
                  <a:solidFill>
                    <a:sysClr val="windowText" lastClr="000000">
                      <a:lumMod val="65000"/>
                      <a:lumOff val="35000"/>
                    </a:sysClr>
                  </a:solidFill>
                  <a:latin typeface="+mn-lt"/>
                  <a:ea typeface="+mn-ea"/>
                  <a:cs typeface="+mn-cs"/>
                </a:defRPr>
              </a:pPr>
              <a:endParaRPr lang="en-US"/>
            </a:p>
          </c:txPr>
        </c:title>
        <c:numFmt formatCode="_-&quot;$&quot;* #,##0_-;\-&quot;$&quot;* #,##0_-;_-&quot;$&quot;* &quot;-&quot;??_-;_-@_-" sourceLinked="1"/>
        <c:majorTickMark val="none"/>
        <c:minorTickMark val="none"/>
        <c:tickLblPos val="nextTo"/>
        <c:crossAx val="34676885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CO" sz="1400" b="1" i="0" u="none" strike="noStrike" kern="1200" cap="none" spc="20" baseline="0">
                <a:solidFill>
                  <a:schemeClr val="tx2"/>
                </a:solidFill>
              </a:rPr>
              <a:t>Variación anual  precios mayoristas líneas productivas del municipio de Aracataca</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s-CO"/>
          </a:p>
        </c:rich>
      </c:tx>
      <c:layout>
        <c:manualLayout>
          <c:xMode val="edge"/>
          <c:yMode val="edge"/>
          <c:x val="0.1230603580323667"/>
          <c:y val="3.016867536024249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'[2]4.3.4VARIACIÓN $ PLAZAS MY'!$C$16:$F$16</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MY'!$B$16</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0-D549-4500-8C57-0D882EB201CB}"/>
            </c:ext>
          </c:extLst>
        </c:ser>
        <c:ser>
          <c:idx val="1"/>
          <c:order val="1"/>
          <c:spPr>
            <a:ln w="28575" cap="rnd">
              <a:solidFill>
                <a:schemeClr val="accent2"/>
              </a:solidFill>
              <a:round/>
            </a:ln>
            <a:effectLst/>
          </c:spPr>
          <c:marker>
            <c:symbol val="none"/>
          </c:marker>
          <c:val>
            <c:numRef>
              <c:f>'[2]4.3.4VARIACIÓN $ PLAZAS MY'!$C$17:$F$17</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MY'!$B$17</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1-D549-4500-8C57-0D882EB201CB}"/>
            </c:ext>
          </c:extLst>
        </c:ser>
        <c:ser>
          <c:idx val="2"/>
          <c:order val="2"/>
          <c:spPr>
            <a:ln w="28575" cap="rnd">
              <a:solidFill>
                <a:schemeClr val="accent3"/>
              </a:solidFill>
              <a:round/>
            </a:ln>
            <a:effectLst/>
          </c:spPr>
          <c:marker>
            <c:symbol val="none"/>
          </c:marker>
          <c:val>
            <c:numRef>
              <c:f>'[2]4.3.4VARIACIÓN $ PLAZAS MY'!$C$18:$F$18</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MY'!$B$18</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2-D549-4500-8C57-0D882EB201CB}"/>
            </c:ext>
          </c:extLst>
        </c:ser>
        <c:ser>
          <c:idx val="3"/>
          <c:order val="3"/>
          <c:spPr>
            <a:ln w="28575" cap="rnd">
              <a:solidFill>
                <a:schemeClr val="accent4"/>
              </a:solidFill>
              <a:round/>
            </a:ln>
            <a:effectLst/>
          </c:spPr>
          <c:marker>
            <c:symbol val="none"/>
          </c:marker>
          <c:val>
            <c:numRef>
              <c:f>'[2]4.3.4VARIACIÓN $ PLAZAS MY'!$C$19:$F$19</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MY'!$B$19</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3-D549-4500-8C57-0D882EB201CB}"/>
            </c:ext>
          </c:extLst>
        </c:ser>
        <c:ser>
          <c:idx val="4"/>
          <c:order val="4"/>
          <c:spPr>
            <a:ln w="28575" cap="rnd">
              <a:solidFill>
                <a:schemeClr val="accent5"/>
              </a:solidFill>
              <a:round/>
            </a:ln>
            <a:effectLst/>
          </c:spPr>
          <c:marker>
            <c:symbol val="none"/>
          </c:marker>
          <c:val>
            <c:numRef>
              <c:f>'[2]4.3.4VARIACIÓN $ PLAZAS MY'!$C$20:$F$20</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MY'!$B$20</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4-D549-4500-8C57-0D882EB201CB}"/>
            </c:ext>
          </c:extLst>
        </c:ser>
        <c:ser>
          <c:idx val="5"/>
          <c:order val="5"/>
          <c:spPr>
            <a:ln w="28575" cap="rnd">
              <a:solidFill>
                <a:schemeClr val="accent6"/>
              </a:solidFill>
              <a:round/>
            </a:ln>
            <a:effectLst/>
          </c:spPr>
          <c:marker>
            <c:symbol val="none"/>
          </c:marker>
          <c:val>
            <c:numRef>
              <c:f>'[2]4.3.4VARIACIÓN $ PLAZAS MY'!$C$21:$F$21</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MY'!$B$21</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5-D549-4500-8C57-0D882EB201CB}"/>
            </c:ext>
          </c:extLst>
        </c:ser>
        <c:ser>
          <c:idx val="6"/>
          <c:order val="6"/>
          <c:spPr>
            <a:ln w="28575" cap="rnd">
              <a:solidFill>
                <a:schemeClr val="accent1">
                  <a:lumMod val="60000"/>
                </a:schemeClr>
              </a:solidFill>
              <a:round/>
            </a:ln>
            <a:effectLst/>
          </c:spPr>
          <c:marker>
            <c:symbol val="none"/>
          </c:marker>
          <c:val>
            <c:numRef>
              <c:f>'[2]4.3.4VARIACIÓN $ PLAZAS MY'!$C$22:$F$22</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MY'!$B$22</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6-D549-4500-8C57-0D882EB201CB}"/>
            </c:ext>
          </c:extLst>
        </c:ser>
        <c:ser>
          <c:idx val="7"/>
          <c:order val="7"/>
          <c:spPr>
            <a:ln w="28575" cap="rnd">
              <a:solidFill>
                <a:schemeClr val="accent2">
                  <a:lumMod val="60000"/>
                </a:schemeClr>
              </a:solidFill>
              <a:round/>
            </a:ln>
            <a:effectLst/>
          </c:spPr>
          <c:marker>
            <c:symbol val="none"/>
          </c:marker>
          <c:val>
            <c:numRef>
              <c:f>'[2]4.3.4VARIACIÓN $ PLAZAS MY'!$C$23:$F$23</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MY'!$B$23</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7-D549-4500-8C57-0D882EB201CB}"/>
            </c:ext>
          </c:extLst>
        </c:ser>
        <c:ser>
          <c:idx val="8"/>
          <c:order val="8"/>
          <c:spPr>
            <a:ln w="28575" cap="rnd">
              <a:solidFill>
                <a:schemeClr val="accent3">
                  <a:lumMod val="60000"/>
                </a:schemeClr>
              </a:solidFill>
              <a:round/>
            </a:ln>
            <a:effectLst/>
          </c:spPr>
          <c:marker>
            <c:symbol val="none"/>
          </c:marker>
          <c:val>
            <c:numRef>
              <c:f>'[2]4.3.4VARIACIÓN $ PLAZAS MY'!$C$24:$F$24</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MY'!$B$24</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8-D549-4500-8C57-0D882EB201CB}"/>
            </c:ext>
          </c:extLst>
        </c:ser>
        <c:ser>
          <c:idx val="9"/>
          <c:order val="9"/>
          <c:spPr>
            <a:ln w="28575" cap="rnd">
              <a:solidFill>
                <a:schemeClr val="accent4">
                  <a:lumMod val="60000"/>
                </a:schemeClr>
              </a:solidFill>
              <a:round/>
            </a:ln>
            <a:effectLst/>
          </c:spPr>
          <c:marker>
            <c:symbol val="none"/>
          </c:marker>
          <c:val>
            <c:numRef>
              <c:f>'[2]4.3.4VARIACIÓN $ PLAZAS MY'!$C$25:$F$25</c:f>
              <c:numCache>
                <c:formatCode>General</c:formatCode>
                <c:ptCount val="4"/>
              </c:numCache>
            </c:numRef>
          </c:val>
          <c:smooth val="0"/>
          <c:extLst>
            <c:ext xmlns:c15="http://schemas.microsoft.com/office/drawing/2012/chart" uri="{02D57815-91ED-43cb-92C2-25804820EDAC}">
              <c15:filteredSeriesTitle>
                <c15:tx>
                  <c:strRef>
                    <c:extLst>
                      <c:ext uri="{02D57815-91ED-43cb-92C2-25804820EDAC}">
                        <c15:formulaRef>
                          <c15:sqref>'[2]4.3.4VARIACIÓN $ PLAZAS MY'!$B$25</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'[2]4.3.4VARIACIÓN $ PLAZAS MY'!$C$15:$F$15</c15:sqref>
                        </c15:formulaRef>
                      </c:ext>
                    </c:extLst>
                    <c:strCache>
                      <c:ptCount val="4"/>
                    </c:strCache>
                  </c:strRef>
                </c15:cat>
              </c15:filteredCategoryTitle>
            </c:ext>
            <c:ext xmlns:c16="http://schemas.microsoft.com/office/drawing/2014/chart" uri="{C3380CC4-5D6E-409C-BE32-E72D297353CC}">
              <c16:uniqueId val="{00000009-D549-4500-8C57-0D882EB201CB}"/>
            </c:ext>
          </c:extLst>
        </c:ser>
        <c:dLbls>
          <c:showLegendKey val="0"/>
          <c:showVal val="0"/>
          <c:showCatName val="0"/>
          <c:showSerName val="0"/>
          <c:showPercent val="0"/>
          <c:showBubbleSize val="0"/>
        </c:dLbls>
        <c:smooth val="0"/>
        <c:axId val="262982552"/>
        <c:axId val="262981768"/>
      </c:lineChart>
      <c:catAx>
        <c:axId val="262982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981768"/>
        <c:crosses val="autoZero"/>
        <c:auto val="1"/>
        <c:lblAlgn val="ctr"/>
        <c:lblOffset val="100"/>
        <c:noMultiLvlLbl val="0"/>
      </c:catAx>
      <c:valAx>
        <c:axId val="262981768"/>
        <c:scaling>
          <c:orientation val="minMax"/>
          <c:max val="12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982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'[1]4.3.4. VARIACION $ PLAZAS MAYOR'!$C$18:$F$18</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MAYOR'!$B$18</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0-DA57-4BA4-B828-6E45B67C6626}"/>
            </c:ext>
          </c:extLst>
        </c:ser>
        <c:ser>
          <c:idx val="1"/>
          <c:order val="1"/>
          <c:spPr>
            <a:ln w="28575" cap="rnd">
              <a:solidFill>
                <a:schemeClr val="accent2"/>
              </a:solidFill>
              <a:round/>
            </a:ln>
            <a:effectLst/>
          </c:spPr>
          <c:marker>
            <c:symbol val="none"/>
          </c:marker>
          <c:val>
            <c:numRef>
              <c:f>'[1]4.3.4. VARIACION $ PLAZAS MAYOR'!$C$19:$F$19</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MAYOR'!$B$19</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1-DA57-4BA4-B828-6E45B67C6626}"/>
            </c:ext>
          </c:extLst>
        </c:ser>
        <c:ser>
          <c:idx val="2"/>
          <c:order val="2"/>
          <c:spPr>
            <a:ln w="28575" cap="rnd">
              <a:solidFill>
                <a:schemeClr val="accent3"/>
              </a:solidFill>
              <a:round/>
            </a:ln>
            <a:effectLst/>
          </c:spPr>
          <c:marker>
            <c:symbol val="none"/>
          </c:marker>
          <c:val>
            <c:numRef>
              <c:f>'[1]4.3.4. VARIACION $ PLAZAS MAYOR'!$C$20:$F$20</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MAYOR'!$B$20</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2-DA57-4BA4-B828-6E45B67C6626}"/>
            </c:ext>
          </c:extLst>
        </c:ser>
        <c:ser>
          <c:idx val="3"/>
          <c:order val="3"/>
          <c:spPr>
            <a:ln w="28575" cap="rnd">
              <a:solidFill>
                <a:schemeClr val="accent4"/>
              </a:solidFill>
              <a:round/>
            </a:ln>
            <a:effectLst/>
          </c:spPr>
          <c:marker>
            <c:symbol val="none"/>
          </c:marker>
          <c:val>
            <c:numRef>
              <c:f>'[1]4.3.4. VARIACION $ PLAZAS MAYOR'!$C$21:$F$21</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MAYOR'!$B$21</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3-DA57-4BA4-B828-6E45B67C6626}"/>
            </c:ext>
          </c:extLst>
        </c:ser>
        <c:ser>
          <c:idx val="4"/>
          <c:order val="4"/>
          <c:spPr>
            <a:ln w="28575" cap="rnd">
              <a:solidFill>
                <a:schemeClr val="accent5"/>
              </a:solidFill>
              <a:round/>
            </a:ln>
            <a:effectLst/>
          </c:spPr>
          <c:marker>
            <c:symbol val="none"/>
          </c:marker>
          <c:val>
            <c:numRef>
              <c:f>'[1]4.3.4. VARIACION $ PLAZAS MAYOR'!$C$22:$F$22</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MAYOR'!$B$22</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4-DA57-4BA4-B828-6E45B67C6626}"/>
            </c:ext>
          </c:extLst>
        </c:ser>
        <c:ser>
          <c:idx val="5"/>
          <c:order val="5"/>
          <c:spPr>
            <a:ln w="28575" cap="rnd">
              <a:solidFill>
                <a:schemeClr val="accent6"/>
              </a:solidFill>
              <a:round/>
            </a:ln>
            <a:effectLst/>
          </c:spPr>
          <c:marker>
            <c:symbol val="none"/>
          </c:marker>
          <c:val>
            <c:numRef>
              <c:f>'[1]4.3.4. VARIACION $ PLAZAS MAYOR'!$C$23:$F$23</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MAYOR'!$B$23</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5-DA57-4BA4-B828-6E45B67C6626}"/>
            </c:ext>
          </c:extLst>
        </c:ser>
        <c:ser>
          <c:idx val="6"/>
          <c:order val="6"/>
          <c:spPr>
            <a:ln w="28575" cap="rnd">
              <a:solidFill>
                <a:schemeClr val="accent1">
                  <a:lumMod val="60000"/>
                </a:schemeClr>
              </a:solidFill>
              <a:round/>
            </a:ln>
            <a:effectLst/>
          </c:spPr>
          <c:marker>
            <c:symbol val="none"/>
          </c:marker>
          <c:val>
            <c:numRef>
              <c:f>'[1]4.3.4. VARIACION $ PLAZAS MAYOR'!$C$24:$F$24</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MAYOR'!$B$24</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6-DA57-4BA4-B828-6E45B67C6626}"/>
            </c:ext>
          </c:extLst>
        </c:ser>
        <c:ser>
          <c:idx val="7"/>
          <c:order val="7"/>
          <c:spPr>
            <a:ln w="28575" cap="rnd">
              <a:solidFill>
                <a:schemeClr val="accent2">
                  <a:lumMod val="60000"/>
                </a:schemeClr>
              </a:solidFill>
              <a:round/>
            </a:ln>
            <a:effectLst/>
          </c:spPr>
          <c:marker>
            <c:symbol val="none"/>
          </c:marker>
          <c:val>
            <c:numRef>
              <c:f>'[1]4.3.4. VARIACION $ PLAZAS MAYOR'!$C$25:$F$25</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MAYOR'!$B$25</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7-DA57-4BA4-B828-6E45B67C6626}"/>
            </c:ext>
          </c:extLst>
        </c:ser>
        <c:ser>
          <c:idx val="8"/>
          <c:order val="8"/>
          <c:spPr>
            <a:ln w="28575" cap="rnd">
              <a:solidFill>
                <a:schemeClr val="accent3">
                  <a:lumMod val="60000"/>
                </a:schemeClr>
              </a:solidFill>
              <a:round/>
            </a:ln>
            <a:effectLst/>
          </c:spPr>
          <c:marker>
            <c:symbol val="none"/>
          </c:marker>
          <c:val>
            <c:numRef>
              <c:f>'[1]4.3.4. VARIACION $ PLAZAS MAYOR'!$C$26:$F$26</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MAYOR'!$B$26</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8-DA57-4BA4-B828-6E45B67C6626}"/>
            </c:ext>
          </c:extLst>
        </c:ser>
        <c:ser>
          <c:idx val="9"/>
          <c:order val="9"/>
          <c:spPr>
            <a:ln w="28575" cap="rnd">
              <a:solidFill>
                <a:schemeClr val="accent4">
                  <a:lumMod val="60000"/>
                </a:schemeClr>
              </a:solidFill>
              <a:round/>
            </a:ln>
            <a:effectLst/>
          </c:spPr>
          <c:marker>
            <c:symbol val="none"/>
          </c:marker>
          <c:val>
            <c:numRef>
              <c:f>'[1]4.3.4. VARIACION $ PLAZAS MAYOR'!$C$27:$F$27</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MAYOR'!$B$27</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9-DA57-4BA4-B828-6E45B67C6626}"/>
            </c:ext>
          </c:extLst>
        </c:ser>
        <c:ser>
          <c:idx val="10"/>
          <c:order val="10"/>
          <c:spPr>
            <a:ln w="28575" cap="rnd">
              <a:solidFill>
                <a:schemeClr val="accent5">
                  <a:lumMod val="60000"/>
                </a:schemeClr>
              </a:solidFill>
              <a:round/>
            </a:ln>
            <a:effectLst/>
          </c:spPr>
          <c:marker>
            <c:symbol val="none"/>
          </c:marker>
          <c:val>
            <c:numRef>
              <c:f>'[1]4.3.4. VARIACION $ PLAZAS MAYOR'!$C$28:$F$28</c:f>
              <c:numCache>
                <c:formatCode>0.0</c:formatCode>
                <c:ptCount val="4"/>
              </c:numCache>
            </c:numRef>
          </c:val>
          <c:smooth val="0"/>
          <c:extLst>
            <c:ext xmlns:c15="http://schemas.microsoft.com/office/drawing/2012/chart" uri="{02D57815-91ED-43cb-92C2-25804820EDAC}">
              <c15:filteredSeriesTitle>
                <c15:tx>
                  <c:strRef>
                    <c:extLst>
                      <c:ext uri="{02D57815-91ED-43cb-92C2-25804820EDAC}">
                        <c15:formulaRef>
                          <c15:sqref>'[1]4.3.4. VARIACION $ PLAZAS MAYOR'!$B$28</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'[1]4.3.4. VARIACION $ PLAZAS MAYOR'!$C$17:$F$17</c15:sqref>
                        </c15:formulaRef>
                      </c:ext>
                    </c:extLst>
                    <c:strCache>
                      <c:ptCount val="4"/>
                    </c:strCache>
                  </c:strRef>
                </c15:cat>
              </c15:filteredCategoryTitle>
            </c:ext>
            <c:ext xmlns:c16="http://schemas.microsoft.com/office/drawing/2014/chart" uri="{C3380CC4-5D6E-409C-BE32-E72D297353CC}">
              <c16:uniqueId val="{0000000A-DA57-4BA4-B828-6E45B67C6626}"/>
            </c:ext>
          </c:extLst>
        </c:ser>
        <c:dLbls>
          <c:showLegendKey val="0"/>
          <c:showVal val="0"/>
          <c:showCatName val="0"/>
          <c:showSerName val="0"/>
          <c:showPercent val="0"/>
          <c:showBubbleSize val="0"/>
        </c:dLbls>
        <c:smooth val="0"/>
        <c:axId val="262982160"/>
        <c:axId val="262983728"/>
      </c:lineChart>
      <c:catAx>
        <c:axId val="262982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983728"/>
        <c:crosses val="autoZero"/>
        <c:auto val="1"/>
        <c:lblAlgn val="ctr"/>
        <c:lblOffset val="100"/>
        <c:noMultiLvlLbl val="0"/>
      </c:catAx>
      <c:valAx>
        <c:axId val="262983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98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0</xdr:colOff>
      <xdr:row>19</xdr:row>
      <xdr:rowOff>0</xdr:rowOff>
    </xdr:from>
    <xdr:to>
      <xdr:col>12</xdr:col>
      <xdr:colOff>9525</xdr:colOff>
      <xdr:row>32</xdr:row>
      <xdr:rowOff>9526</xdr:rowOff>
    </xdr:to>
    <xdr:graphicFrame macro="">
      <xdr:nvGraphicFramePr>
        <xdr:cNvPr id="3" name="Gráfico 2">
          <a:extLst>
            <a:ext uri="{FF2B5EF4-FFF2-40B4-BE49-F238E27FC236}">
              <a16:creationId xmlns:a16="http://schemas.microsoft.com/office/drawing/2014/main" id="{87D74A91-BDEB-49AA-04D3-33E3740953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174932</xdr:rowOff>
    </xdr:from>
    <xdr:to>
      <xdr:col>11</xdr:col>
      <xdr:colOff>40967</xdr:colOff>
      <xdr:row>1</xdr:row>
      <xdr:rowOff>0</xdr:rowOff>
    </xdr:to>
    <xdr:graphicFrame macro="">
      <xdr:nvGraphicFramePr>
        <xdr:cNvPr id="2" name="Gráfico 1">
          <a:extLst>
            <a:ext uri="{FF2B5EF4-FFF2-40B4-BE49-F238E27FC236}">
              <a16:creationId xmlns:a16="http://schemas.microsoft.com/office/drawing/2014/main" id="{57238F9D-F8B6-08C2-8C7C-38C48DFDF2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xdr:row>
      <xdr:rowOff>0</xdr:rowOff>
    </xdr:from>
    <xdr:to>
      <xdr:col>19</xdr:col>
      <xdr:colOff>552450</xdr:colOff>
      <xdr:row>17</xdr:row>
      <xdr:rowOff>185738</xdr:rowOff>
    </xdr:to>
    <xdr:graphicFrame macro="">
      <xdr:nvGraphicFramePr>
        <xdr:cNvPr id="4" name="Gráfico 3">
          <a:extLst>
            <a:ext uri="{FF2B5EF4-FFF2-40B4-BE49-F238E27FC236}">
              <a16:creationId xmlns:a16="http://schemas.microsoft.com/office/drawing/2014/main" id="{2CE67276-17E0-D3F7-5307-F0D6E914D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3.3. PRECIOS PROMEDIO SIPSA 1"/>
      <sheetName val="4.3.4. VARIACION $ PLAZAS MAYO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3.4VARIACIÓN $ PLAZAS MY"/>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3:I45"/>
  <sheetViews>
    <sheetView tabSelected="1" topLeftCell="A28" workbookViewId="0">
      <selection activeCell="L45" sqref="L45"/>
    </sheetView>
  </sheetViews>
  <sheetFormatPr defaultColWidth="11.42578125" defaultRowHeight="15"/>
  <cols>
    <col min="3" max="3" width="15.28515625" customWidth="1"/>
  </cols>
  <sheetData>
    <row r="3" spans="2:9" ht="15.75" thickBot="1"/>
    <row r="4" spans="2:9" ht="36.75" thickBot="1">
      <c r="B4" s="82" t="s">
        <v>0</v>
      </c>
      <c r="C4" s="82" t="s">
        <v>1</v>
      </c>
      <c r="D4" s="80" t="s">
        <v>2</v>
      </c>
      <c r="E4" s="43" t="s">
        <v>3</v>
      </c>
      <c r="F4" s="80" t="s">
        <v>4</v>
      </c>
      <c r="G4" s="43" t="s">
        <v>5</v>
      </c>
      <c r="H4" s="80" t="s">
        <v>6</v>
      </c>
      <c r="I4" s="80" t="s">
        <v>7</v>
      </c>
    </row>
    <row r="5" spans="2:9" ht="15" customHeight="1" thickBot="1">
      <c r="B5" s="83"/>
      <c r="C5" s="83"/>
      <c r="D5" s="81"/>
      <c r="E5" s="44" t="s">
        <v>8</v>
      </c>
      <c r="F5" s="81"/>
      <c r="G5" s="44" t="s">
        <v>9</v>
      </c>
      <c r="H5" s="81"/>
      <c r="I5" s="81"/>
    </row>
    <row r="6" spans="2:9" ht="15.75" thickBot="1">
      <c r="B6" s="45">
        <v>1</v>
      </c>
      <c r="C6" s="46" t="s">
        <v>10</v>
      </c>
      <c r="D6" s="47" t="s">
        <v>11</v>
      </c>
      <c r="E6" s="47" t="s">
        <v>12</v>
      </c>
      <c r="F6" s="47" t="s">
        <v>13</v>
      </c>
      <c r="G6" s="47" t="s">
        <v>14</v>
      </c>
      <c r="H6" s="47" t="s">
        <v>15</v>
      </c>
      <c r="I6" s="47" t="s">
        <v>16</v>
      </c>
    </row>
    <row r="7" spans="2:9" ht="15.75" thickBot="1">
      <c r="B7" s="45">
        <v>2</v>
      </c>
      <c r="C7" s="46" t="s">
        <v>17</v>
      </c>
      <c r="D7" s="47" t="s">
        <v>18</v>
      </c>
      <c r="E7" s="47" t="s">
        <v>19</v>
      </c>
      <c r="F7" s="47" t="s">
        <v>20</v>
      </c>
      <c r="G7" s="47" t="s">
        <v>21</v>
      </c>
      <c r="H7" s="47" t="s">
        <v>22</v>
      </c>
      <c r="I7" s="48" t="s">
        <v>23</v>
      </c>
    </row>
    <row r="8" spans="2:9" ht="15.75" thickBot="1">
      <c r="B8" s="45">
        <v>3</v>
      </c>
      <c r="C8" s="46" t="s">
        <v>24</v>
      </c>
      <c r="D8" s="47" t="s">
        <v>25</v>
      </c>
      <c r="E8" s="47" t="s">
        <v>26</v>
      </c>
      <c r="F8" s="47" t="s">
        <v>27</v>
      </c>
      <c r="G8" s="47" t="s">
        <v>28</v>
      </c>
      <c r="H8" s="47" t="s">
        <v>29</v>
      </c>
      <c r="I8" s="47" t="s">
        <v>30</v>
      </c>
    </row>
    <row r="9" spans="2:9" ht="15" customHeight="1" thickBot="1">
      <c r="B9" s="49">
        <v>4</v>
      </c>
      <c r="C9" s="50" t="s">
        <v>31</v>
      </c>
      <c r="D9" s="51" t="s">
        <v>32</v>
      </c>
      <c r="E9" s="51" t="s">
        <v>33</v>
      </c>
      <c r="F9" s="51" t="s">
        <v>34</v>
      </c>
      <c r="G9" s="51" t="s">
        <v>35</v>
      </c>
      <c r="H9" s="51" t="s">
        <v>36</v>
      </c>
      <c r="I9" s="51" t="s">
        <v>37</v>
      </c>
    </row>
    <row r="10" spans="2:9" ht="15.75" thickBot="1">
      <c r="B10" s="49">
        <v>5</v>
      </c>
      <c r="C10" s="52" t="s">
        <v>38</v>
      </c>
      <c r="D10" s="53" t="s">
        <v>18</v>
      </c>
      <c r="E10" s="53" t="s">
        <v>39</v>
      </c>
      <c r="F10" s="53" t="s">
        <v>40</v>
      </c>
      <c r="G10" s="53" t="s">
        <v>41</v>
      </c>
      <c r="H10" s="53" t="s">
        <v>42</v>
      </c>
      <c r="I10" s="53" t="s">
        <v>43</v>
      </c>
    </row>
    <row r="11" spans="2:9" ht="15" customHeight="1" thickBot="1">
      <c r="B11" s="49">
        <v>6</v>
      </c>
      <c r="C11" s="52" t="s">
        <v>44</v>
      </c>
      <c r="D11" s="53" t="s">
        <v>45</v>
      </c>
      <c r="E11" s="53" t="s">
        <v>46</v>
      </c>
      <c r="F11" s="53" t="s">
        <v>47</v>
      </c>
      <c r="G11" s="53" t="s">
        <v>48</v>
      </c>
      <c r="H11" s="53" t="s">
        <v>49</v>
      </c>
      <c r="I11" s="53" t="s">
        <v>50</v>
      </c>
    </row>
    <row r="12" spans="2:9" ht="15.75" thickBot="1">
      <c r="B12" s="49">
        <v>7</v>
      </c>
      <c r="C12" s="52" t="s">
        <v>51</v>
      </c>
      <c r="D12" s="53" t="s">
        <v>52</v>
      </c>
      <c r="E12" s="53" t="s">
        <v>53</v>
      </c>
      <c r="F12" s="53" t="s">
        <v>54</v>
      </c>
      <c r="G12" s="53" t="s">
        <v>55</v>
      </c>
      <c r="H12" s="53" t="s">
        <v>56</v>
      </c>
      <c r="I12" s="53" t="s">
        <v>57</v>
      </c>
    </row>
    <row r="13" spans="2:9" ht="15.75" thickBot="1">
      <c r="B13" s="49">
        <v>8</v>
      </c>
      <c r="C13" s="52" t="s">
        <v>58</v>
      </c>
      <c r="D13" s="53" t="s">
        <v>59</v>
      </c>
      <c r="E13" s="53" t="s">
        <v>60</v>
      </c>
      <c r="F13" s="53" t="s">
        <v>61</v>
      </c>
      <c r="G13" s="53" t="s">
        <v>62</v>
      </c>
      <c r="H13" s="53" t="s">
        <v>40</v>
      </c>
      <c r="I13" s="53" t="s">
        <v>63</v>
      </c>
    </row>
    <row r="14" spans="2:9" ht="15.75" thickBot="1">
      <c r="B14" s="49">
        <v>9</v>
      </c>
      <c r="C14" s="52" t="s">
        <v>64</v>
      </c>
      <c r="D14" s="53" t="s">
        <v>65</v>
      </c>
      <c r="E14" s="53" t="s">
        <v>66</v>
      </c>
      <c r="F14" s="53" t="s">
        <v>67</v>
      </c>
      <c r="G14" s="53" t="s">
        <v>68</v>
      </c>
      <c r="H14" s="53" t="s">
        <v>69</v>
      </c>
      <c r="I14" s="53" t="s">
        <v>70</v>
      </c>
    </row>
    <row r="15" spans="2:9" ht="15.75" thickBot="1">
      <c r="B15" s="49">
        <v>10</v>
      </c>
      <c r="C15" s="52" t="s">
        <v>71</v>
      </c>
      <c r="D15" s="53" t="s">
        <v>72</v>
      </c>
      <c r="E15" s="53" t="s">
        <v>72</v>
      </c>
      <c r="F15" s="53" t="s">
        <v>72</v>
      </c>
      <c r="G15" s="53" t="s">
        <v>72</v>
      </c>
      <c r="H15" s="53" t="s">
        <v>72</v>
      </c>
      <c r="I15" s="53" t="s">
        <v>72</v>
      </c>
    </row>
    <row r="16" spans="2:9" ht="15.75" thickBot="1">
      <c r="B16" s="49">
        <v>11</v>
      </c>
      <c r="C16" s="52" t="s">
        <v>73</v>
      </c>
      <c r="D16" s="53" t="s">
        <v>72</v>
      </c>
      <c r="E16" s="53" t="s">
        <v>72</v>
      </c>
      <c r="F16" s="53" t="s">
        <v>72</v>
      </c>
      <c r="G16" s="53" t="s">
        <v>72</v>
      </c>
      <c r="H16" s="53" t="s">
        <v>72</v>
      </c>
      <c r="I16" s="53" t="s">
        <v>72</v>
      </c>
    </row>
    <row r="17" spans="2:9" ht="15" customHeight="1" thickBot="1">
      <c r="B17" s="84" t="s">
        <v>74</v>
      </c>
      <c r="C17" s="85"/>
      <c r="D17" s="54"/>
      <c r="E17" s="54" t="s">
        <v>75</v>
      </c>
      <c r="F17" s="54" t="s">
        <v>76</v>
      </c>
      <c r="G17" s="54" t="s">
        <v>77</v>
      </c>
      <c r="H17" s="54" t="s">
        <v>78</v>
      </c>
      <c r="I17" s="54" t="s">
        <v>79</v>
      </c>
    </row>
    <row r="22" spans="2:9" ht="24">
      <c r="B22" s="79" t="s">
        <v>1</v>
      </c>
      <c r="C22" s="55" t="s">
        <v>3</v>
      </c>
    </row>
    <row r="23" spans="2:9">
      <c r="B23" s="79"/>
      <c r="C23" s="55" t="s">
        <v>8</v>
      </c>
    </row>
    <row r="24" spans="2:9">
      <c r="B24" s="56" t="s">
        <v>10</v>
      </c>
      <c r="C24" s="57">
        <v>363</v>
      </c>
    </row>
    <row r="25" spans="2:9">
      <c r="B25" s="56" t="s">
        <v>17</v>
      </c>
      <c r="C25" s="57">
        <v>686</v>
      </c>
    </row>
    <row r="26" spans="2:9">
      <c r="B26" s="56" t="s">
        <v>24</v>
      </c>
      <c r="C26" s="57">
        <v>955</v>
      </c>
    </row>
    <row r="27" spans="2:9">
      <c r="B27" s="58" t="s">
        <v>31</v>
      </c>
      <c r="C27" s="59">
        <v>313</v>
      </c>
    </row>
    <row r="28" spans="2:9">
      <c r="B28" s="56" t="s">
        <v>38</v>
      </c>
      <c r="C28" s="57">
        <v>130</v>
      </c>
    </row>
    <row r="29" spans="2:9">
      <c r="B29" s="56" t="s">
        <v>44</v>
      </c>
      <c r="C29" s="57">
        <v>92</v>
      </c>
    </row>
    <row r="30" spans="2:9">
      <c r="B30" s="56" t="s">
        <v>51</v>
      </c>
      <c r="C30" s="57">
        <v>293</v>
      </c>
    </row>
    <row r="31" spans="2:9" ht="36.75" customHeight="1">
      <c r="B31" s="56" t="s">
        <v>58</v>
      </c>
      <c r="C31" s="57">
        <v>105</v>
      </c>
    </row>
    <row r="32" spans="2:9">
      <c r="B32" s="56" t="s">
        <v>64</v>
      </c>
      <c r="C32" s="57">
        <v>67</v>
      </c>
    </row>
    <row r="35" spans="2:3" ht="24">
      <c r="B35" s="79" t="s">
        <v>1</v>
      </c>
      <c r="C35" s="55" t="s">
        <v>5</v>
      </c>
    </row>
    <row r="36" spans="2:3">
      <c r="B36" s="79"/>
      <c r="C36" s="55" t="s">
        <v>9</v>
      </c>
    </row>
    <row r="37" spans="2:3">
      <c r="B37" s="56" t="s">
        <v>10</v>
      </c>
      <c r="C37" s="57">
        <v>14333</v>
      </c>
    </row>
    <row r="38" spans="2:3">
      <c r="B38" s="56" t="s">
        <v>17</v>
      </c>
      <c r="C38" s="57">
        <v>5278</v>
      </c>
    </row>
    <row r="39" spans="2:3">
      <c r="B39" s="56" t="s">
        <v>24</v>
      </c>
      <c r="C39" s="57">
        <v>852</v>
      </c>
    </row>
    <row r="40" spans="2:3">
      <c r="B40" s="58" t="s">
        <v>31</v>
      </c>
      <c r="C40" s="59">
        <v>343</v>
      </c>
    </row>
    <row r="41" spans="2:3">
      <c r="B41" s="56" t="s">
        <v>38</v>
      </c>
      <c r="C41" s="57">
        <v>1060</v>
      </c>
    </row>
    <row r="42" spans="2:3">
      <c r="B42" s="56" t="s">
        <v>44</v>
      </c>
      <c r="C42" s="57">
        <v>908</v>
      </c>
    </row>
    <row r="43" spans="2:3">
      <c r="B43" s="56" t="s">
        <v>51</v>
      </c>
      <c r="C43" s="57">
        <v>175</v>
      </c>
    </row>
    <row r="44" spans="2:3">
      <c r="B44" s="56" t="s">
        <v>58</v>
      </c>
      <c r="C44" s="57">
        <v>647</v>
      </c>
    </row>
    <row r="45" spans="2:3">
      <c r="B45" s="56" t="s">
        <v>64</v>
      </c>
      <c r="C45" s="57">
        <v>124</v>
      </c>
    </row>
  </sheetData>
  <mergeCells count="9">
    <mergeCell ref="B22:B23"/>
    <mergeCell ref="B35:B36"/>
    <mergeCell ref="I4:I5"/>
    <mergeCell ref="B4:B5"/>
    <mergeCell ref="F4:F5"/>
    <mergeCell ref="H4:H5"/>
    <mergeCell ref="B17:C17"/>
    <mergeCell ref="C4:C5"/>
    <mergeCell ref="D4:D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9:D11"/>
  <sheetViews>
    <sheetView topLeftCell="A7" workbookViewId="0">
      <selection activeCell="L21" sqref="L21"/>
    </sheetView>
  </sheetViews>
  <sheetFormatPr defaultColWidth="11.42578125" defaultRowHeight="15"/>
  <cols>
    <col min="2" max="2" width="16" customWidth="1"/>
  </cols>
  <sheetData>
    <row r="9" spans="2:4" ht="15.75" thickBot="1">
      <c r="B9" s="97"/>
      <c r="C9" s="97"/>
      <c r="D9" s="97"/>
    </row>
    <row r="10" spans="2:4" ht="26.25" thickBot="1">
      <c r="B10" s="60" t="s">
        <v>80</v>
      </c>
      <c r="C10" s="60" t="s">
        <v>81</v>
      </c>
      <c r="D10" s="60" t="s">
        <v>82</v>
      </c>
    </row>
    <row r="11" spans="2:4" ht="26.25" customHeight="1" thickBot="1">
      <c r="B11" s="61" t="s">
        <v>83</v>
      </c>
      <c r="C11" s="62">
        <v>31738</v>
      </c>
      <c r="D11" s="63">
        <v>126</v>
      </c>
    </row>
  </sheetData>
  <mergeCells count="1">
    <mergeCell ref="B9:D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42"/>
  <sheetViews>
    <sheetView workbookViewId="0">
      <selection activeCell="A3" sqref="A3"/>
    </sheetView>
  </sheetViews>
  <sheetFormatPr defaultColWidth="11.42578125" defaultRowHeight="15"/>
  <cols>
    <col min="8" max="8" width="41.5703125" customWidth="1"/>
    <col min="9" max="9" width="17.85546875" customWidth="1"/>
    <col min="10" max="10" width="38" customWidth="1"/>
  </cols>
  <sheetData>
    <row r="1" spans="1:14">
      <c r="A1" s="9"/>
      <c r="B1" s="10"/>
      <c r="C1" s="10"/>
      <c r="D1" s="10"/>
      <c r="E1" s="10"/>
      <c r="F1" s="10"/>
      <c r="G1" s="10"/>
      <c r="H1" s="10"/>
      <c r="I1" s="10"/>
      <c r="J1" s="10"/>
      <c r="K1" s="10"/>
      <c r="L1" s="10"/>
      <c r="M1" s="10"/>
      <c r="N1" s="10"/>
    </row>
    <row r="2" spans="1:14">
      <c r="A2" t="s">
        <v>84</v>
      </c>
      <c r="B2" t="s">
        <v>85</v>
      </c>
      <c r="C2" s="10"/>
      <c r="D2" s="10"/>
      <c r="E2" s="10"/>
      <c r="F2" s="10"/>
      <c r="G2" s="86" t="s">
        <v>86</v>
      </c>
      <c r="H2" s="86"/>
      <c r="I2" s="86"/>
      <c r="J2" s="86"/>
      <c r="K2" s="10"/>
      <c r="L2" s="10"/>
      <c r="M2" s="10"/>
      <c r="N2" s="10"/>
    </row>
    <row r="3" spans="1:14" ht="15.75">
      <c r="A3" t="s">
        <v>87</v>
      </c>
      <c r="B3" t="s">
        <v>88</v>
      </c>
      <c r="C3" s="10"/>
      <c r="D3" s="10"/>
      <c r="E3" s="10"/>
      <c r="F3" s="10"/>
      <c r="G3" s="11" t="s">
        <v>89</v>
      </c>
      <c r="H3" s="11" t="s">
        <v>90</v>
      </c>
      <c r="I3" s="12" t="s">
        <v>91</v>
      </c>
      <c r="J3" s="12" t="s">
        <v>92</v>
      </c>
      <c r="K3" s="10"/>
      <c r="L3" s="10"/>
      <c r="M3" s="10"/>
      <c r="N3" s="10"/>
    </row>
    <row r="4" spans="1:14" ht="15.75">
      <c r="A4" t="s">
        <v>93</v>
      </c>
      <c r="B4" t="s">
        <v>88</v>
      </c>
      <c r="C4" s="10"/>
      <c r="D4" s="10"/>
      <c r="E4" s="10"/>
      <c r="F4" s="10"/>
      <c r="G4" s="13" t="s">
        <v>94</v>
      </c>
      <c r="H4" s="3" t="s">
        <v>95</v>
      </c>
      <c r="I4" s="14">
        <f>SUM(C9,C10)</f>
        <v>0.94943676654916587</v>
      </c>
      <c r="J4" s="15" t="s">
        <v>96</v>
      </c>
      <c r="K4" s="10"/>
      <c r="L4" s="10"/>
      <c r="M4" s="10"/>
      <c r="N4" s="10"/>
    </row>
    <row r="5" spans="1:14" ht="15.75">
      <c r="A5" s="9"/>
      <c r="B5" s="10"/>
      <c r="C5" s="16"/>
      <c r="D5" s="10"/>
      <c r="E5" s="10"/>
      <c r="F5" s="10"/>
      <c r="G5" s="13" t="s">
        <v>94</v>
      </c>
      <c r="H5" s="3" t="s">
        <v>97</v>
      </c>
      <c r="I5" s="17">
        <f>C11</f>
        <v>4.9001513043407711E-2</v>
      </c>
      <c r="J5" s="15" t="s">
        <v>31</v>
      </c>
      <c r="K5" s="10"/>
      <c r="L5" s="10"/>
      <c r="M5" s="10"/>
      <c r="N5" s="10"/>
    </row>
    <row r="6" spans="1:14" ht="15.75">
      <c r="A6" t="s">
        <v>98</v>
      </c>
      <c r="C6" s="16"/>
      <c r="D6" s="10"/>
      <c r="E6" s="10"/>
      <c r="F6" s="10"/>
      <c r="G6" s="13" t="s">
        <v>94</v>
      </c>
      <c r="H6" s="18" t="s">
        <v>99</v>
      </c>
      <c r="I6" s="14">
        <f>C8</f>
        <v>1.4197458249331706E-3</v>
      </c>
      <c r="J6" s="15" t="s">
        <v>31</v>
      </c>
      <c r="K6" s="10"/>
      <c r="L6" s="10"/>
      <c r="M6" s="10"/>
      <c r="N6" s="10"/>
    </row>
    <row r="7" spans="1:14" ht="15.75">
      <c r="A7" t="s">
        <v>100</v>
      </c>
      <c r="B7" t="s">
        <v>101</v>
      </c>
      <c r="C7" s="16"/>
      <c r="D7" s="10"/>
      <c r="E7" s="10"/>
      <c r="F7" s="10"/>
      <c r="G7" s="13" t="s">
        <v>94</v>
      </c>
      <c r="H7" s="3" t="s">
        <v>102</v>
      </c>
      <c r="I7" s="19">
        <f>C12</f>
        <v>1.4197458249331704E-4</v>
      </c>
      <c r="J7" s="15" t="s">
        <v>31</v>
      </c>
      <c r="K7" s="10"/>
      <c r="L7" s="10"/>
      <c r="M7" s="10"/>
      <c r="N7" s="10"/>
    </row>
    <row r="8" spans="1:14" ht="30">
      <c r="A8" s="20" t="s">
        <v>99</v>
      </c>
      <c r="B8" s="21">
        <v>35000</v>
      </c>
      <c r="C8" s="22">
        <f>B8/SUM($B$8:$B$19)</f>
        <v>1.4197458249331706E-3</v>
      </c>
      <c r="D8" s="10">
        <v>3</v>
      </c>
      <c r="E8" s="10"/>
      <c r="F8" s="10"/>
      <c r="G8" s="10"/>
      <c r="H8" s="10"/>
      <c r="I8" s="10"/>
      <c r="J8" s="10"/>
      <c r="K8" s="10"/>
      <c r="L8" s="10"/>
      <c r="M8" s="10"/>
      <c r="N8" s="10"/>
    </row>
    <row r="9" spans="1:14">
      <c r="A9" t="s">
        <v>103</v>
      </c>
      <c r="B9" s="21">
        <v>23370800</v>
      </c>
      <c r="C9" s="22">
        <f t="shared" ref="C9:C12" si="0">B9/SUM($B$8:$B$19)</f>
        <v>0.94801702072423266</v>
      </c>
      <c r="D9" s="10">
        <v>1</v>
      </c>
      <c r="E9" s="10"/>
      <c r="F9" s="10"/>
      <c r="G9" s="10"/>
      <c r="H9" s="10"/>
      <c r="I9" s="10"/>
      <c r="J9" s="10"/>
      <c r="K9" s="10"/>
      <c r="L9" s="10"/>
      <c r="M9" s="10"/>
      <c r="N9" s="10"/>
    </row>
    <row r="10" spans="1:14">
      <c r="A10" t="s">
        <v>104</v>
      </c>
      <c r="B10" s="21">
        <v>35000</v>
      </c>
      <c r="C10" s="22">
        <f t="shared" si="0"/>
        <v>1.4197458249331706E-3</v>
      </c>
      <c r="D10" s="10">
        <v>4</v>
      </c>
      <c r="E10" s="10"/>
      <c r="F10" s="10"/>
      <c r="G10" s="10"/>
      <c r="H10" s="10"/>
      <c r="I10" s="10"/>
      <c r="J10" s="10"/>
      <c r="K10" s="10"/>
      <c r="L10" s="10"/>
      <c r="M10" s="10"/>
      <c r="N10" s="10"/>
    </row>
    <row r="11" spans="1:14">
      <c r="A11" t="s">
        <v>97</v>
      </c>
      <c r="B11" s="21">
        <v>1208000</v>
      </c>
      <c r="C11" s="22">
        <f t="shared" si="0"/>
        <v>4.9001513043407711E-2</v>
      </c>
      <c r="D11" s="10">
        <v>2</v>
      </c>
      <c r="E11" s="10"/>
      <c r="F11" s="10"/>
      <c r="G11" s="10"/>
      <c r="H11" s="10"/>
      <c r="I11" s="10"/>
      <c r="J11" s="10"/>
      <c r="K11" s="10"/>
      <c r="L11" s="10"/>
      <c r="M11" s="10"/>
      <c r="N11" s="10"/>
    </row>
    <row r="12" spans="1:14">
      <c r="A12" t="s">
        <v>102</v>
      </c>
      <c r="B12" s="21">
        <v>3500</v>
      </c>
      <c r="C12" s="22">
        <f t="shared" si="0"/>
        <v>1.4197458249331704E-4</v>
      </c>
      <c r="D12" s="10">
        <v>5</v>
      </c>
      <c r="E12" s="10"/>
      <c r="F12" s="10"/>
      <c r="G12" s="10"/>
      <c r="H12" s="10"/>
      <c r="I12" s="10"/>
      <c r="J12" s="10"/>
      <c r="K12" s="10"/>
      <c r="L12" s="10"/>
      <c r="M12" s="10"/>
      <c r="N12" s="10"/>
    </row>
    <row r="13" spans="1:14">
      <c r="D13" s="10"/>
      <c r="E13" s="10"/>
      <c r="F13" s="10"/>
      <c r="G13" s="10"/>
      <c r="H13" s="10"/>
      <c r="I13" s="10"/>
      <c r="J13" s="10"/>
      <c r="K13" s="10"/>
      <c r="L13" s="10"/>
      <c r="M13" s="10"/>
      <c r="N13" s="10"/>
    </row>
    <row r="14" spans="1:14">
      <c r="D14" s="23"/>
      <c r="E14" s="10"/>
      <c r="F14" s="10"/>
      <c r="G14" s="10"/>
      <c r="H14" s="10"/>
      <c r="I14" s="10"/>
      <c r="J14" s="10"/>
      <c r="K14" s="10"/>
      <c r="L14" s="10"/>
      <c r="M14" s="10"/>
      <c r="N14" s="10"/>
    </row>
    <row r="15" spans="1:14">
      <c r="D15" s="10"/>
      <c r="E15" s="10"/>
      <c r="F15" s="10"/>
      <c r="G15" s="10"/>
      <c r="H15" s="10"/>
      <c r="I15" s="10"/>
      <c r="J15" s="10"/>
      <c r="K15" s="10"/>
      <c r="L15" s="10"/>
      <c r="M15" s="10"/>
      <c r="N15" s="10"/>
    </row>
    <row r="16" spans="1:14">
      <c r="D16" s="10"/>
      <c r="E16" s="10"/>
      <c r="F16" s="10"/>
      <c r="G16" s="10"/>
      <c r="H16" s="10"/>
      <c r="I16" s="10"/>
      <c r="J16" s="10"/>
      <c r="K16" s="10"/>
      <c r="L16" s="10"/>
      <c r="M16" s="10"/>
      <c r="N16" s="10"/>
    </row>
    <row r="17" spans="1:14">
      <c r="D17" s="10"/>
      <c r="E17" s="10"/>
      <c r="F17" s="10"/>
      <c r="G17" s="10"/>
      <c r="H17" s="10"/>
      <c r="I17" s="10"/>
      <c r="J17" s="10"/>
      <c r="K17" s="10"/>
      <c r="L17" s="10"/>
      <c r="M17" s="10"/>
      <c r="N17" s="10"/>
    </row>
    <row r="18" spans="1:14">
      <c r="D18" s="10"/>
      <c r="E18" s="10"/>
      <c r="F18" s="10"/>
      <c r="G18" s="10"/>
      <c r="H18" s="10"/>
      <c r="I18" s="10"/>
      <c r="J18" s="10"/>
      <c r="K18" s="10"/>
      <c r="L18" s="10"/>
      <c r="M18" s="10"/>
      <c r="N18" s="10"/>
    </row>
    <row r="19" spans="1:14">
      <c r="D19" s="10"/>
      <c r="E19" s="10"/>
      <c r="F19" s="10"/>
      <c r="G19" s="10"/>
      <c r="H19" s="10"/>
      <c r="I19" s="10"/>
      <c r="J19" s="10"/>
      <c r="K19" s="10"/>
      <c r="L19" s="10"/>
      <c r="M19" s="10"/>
      <c r="N19" s="10"/>
    </row>
    <row r="20" spans="1:14">
      <c r="D20" s="10"/>
      <c r="E20" s="10"/>
      <c r="F20" s="10"/>
      <c r="G20" s="10"/>
      <c r="H20" s="10"/>
      <c r="I20" s="10"/>
      <c r="J20" s="10"/>
      <c r="K20" s="10"/>
      <c r="L20" s="10"/>
      <c r="M20" s="10"/>
      <c r="N20" s="10"/>
    </row>
    <row r="21" spans="1:14">
      <c r="C21" s="10"/>
      <c r="D21" s="10"/>
      <c r="E21" s="10"/>
      <c r="F21" s="10"/>
      <c r="G21" s="10"/>
      <c r="H21" s="10"/>
      <c r="I21" s="10"/>
      <c r="J21" s="10"/>
      <c r="K21" s="10"/>
      <c r="L21" s="10"/>
      <c r="M21" s="10"/>
      <c r="N21" s="10"/>
    </row>
    <row r="22" spans="1:14">
      <c r="C22" s="10"/>
      <c r="D22" s="10"/>
      <c r="E22" s="10"/>
      <c r="F22" s="10"/>
      <c r="G22" s="10"/>
      <c r="H22" s="10"/>
      <c r="I22" s="10"/>
      <c r="J22" s="10"/>
      <c r="K22" s="10"/>
      <c r="L22" s="10"/>
      <c r="M22" s="10"/>
      <c r="N22" s="10"/>
    </row>
    <row r="23" spans="1:14">
      <c r="C23" s="10"/>
      <c r="D23" s="10"/>
      <c r="E23" s="10"/>
      <c r="F23" s="10"/>
      <c r="G23" s="10"/>
      <c r="H23" s="10"/>
      <c r="I23" s="10"/>
      <c r="J23" s="10"/>
      <c r="K23" s="10"/>
      <c r="L23" s="10"/>
      <c r="M23" s="10"/>
      <c r="N23" s="10"/>
    </row>
    <row r="24" spans="1:14">
      <c r="C24" s="10"/>
      <c r="D24" s="10"/>
      <c r="E24" s="10"/>
      <c r="F24" s="10"/>
      <c r="G24" s="10"/>
      <c r="H24" s="10"/>
      <c r="I24" s="10"/>
      <c r="J24" s="10"/>
      <c r="K24" s="10"/>
      <c r="L24" s="10"/>
      <c r="M24" s="10"/>
      <c r="N24" s="10"/>
    </row>
    <row r="25" spans="1:14">
      <c r="C25" s="10"/>
      <c r="D25" s="10"/>
      <c r="E25" s="10"/>
      <c r="F25" s="10"/>
      <c r="G25" s="10"/>
      <c r="H25" s="10"/>
      <c r="I25" s="10"/>
      <c r="J25" s="10"/>
      <c r="K25" s="10"/>
      <c r="L25" s="10"/>
      <c r="M25" s="10"/>
      <c r="N25" s="10"/>
    </row>
    <row r="26" spans="1:14">
      <c r="C26" s="10"/>
      <c r="D26" s="10"/>
      <c r="E26" s="10"/>
      <c r="F26" s="10"/>
      <c r="G26" s="10"/>
      <c r="H26" s="10"/>
      <c r="I26" s="10"/>
      <c r="J26" s="10"/>
      <c r="K26" s="10"/>
      <c r="L26" s="10"/>
      <c r="M26" s="10"/>
      <c r="N26" s="10"/>
    </row>
    <row r="27" spans="1:14">
      <c r="A27" s="9"/>
      <c r="B27" s="10"/>
      <c r="C27" s="10"/>
      <c r="D27" s="10"/>
      <c r="E27" s="10"/>
      <c r="F27" s="10"/>
      <c r="G27" s="10"/>
      <c r="H27" s="10"/>
      <c r="I27" s="10"/>
      <c r="J27" s="10"/>
      <c r="K27" s="10"/>
      <c r="L27" s="10"/>
      <c r="M27" s="10"/>
      <c r="N27" s="10"/>
    </row>
    <row r="28" spans="1:14">
      <c r="A28" s="9"/>
      <c r="B28" s="10"/>
      <c r="C28" s="10"/>
      <c r="D28" s="10"/>
      <c r="E28" s="10"/>
      <c r="F28" s="10"/>
      <c r="G28" s="10"/>
      <c r="H28" s="10"/>
      <c r="I28" s="10"/>
      <c r="J28" s="10"/>
      <c r="K28" s="10"/>
      <c r="L28" s="10"/>
      <c r="M28" s="10"/>
      <c r="N28" s="10"/>
    </row>
    <row r="29" spans="1:14">
      <c r="A29" s="9"/>
      <c r="B29" s="10"/>
      <c r="C29" s="10"/>
      <c r="D29" s="10"/>
      <c r="E29" s="10"/>
      <c r="F29" s="10"/>
      <c r="G29" s="10"/>
      <c r="H29" s="10"/>
      <c r="I29" s="10"/>
      <c r="J29" s="10"/>
      <c r="K29" s="10"/>
      <c r="L29" s="10"/>
      <c r="M29" s="10"/>
      <c r="N29" s="10"/>
    </row>
    <row r="30" spans="1:14">
      <c r="A30" s="9"/>
      <c r="B30" s="10"/>
      <c r="C30" s="10"/>
      <c r="D30" s="10"/>
      <c r="E30" s="10"/>
      <c r="F30" s="10"/>
      <c r="G30" s="10"/>
      <c r="H30" s="10"/>
      <c r="I30" s="10"/>
      <c r="J30" s="10"/>
      <c r="K30" s="10"/>
      <c r="L30" s="10"/>
      <c r="M30" s="10"/>
      <c r="N30" s="10"/>
    </row>
    <row r="31" spans="1:14">
      <c r="A31" s="9"/>
      <c r="B31" s="10"/>
      <c r="C31" s="10"/>
      <c r="D31" s="10"/>
      <c r="E31" s="10"/>
      <c r="F31" s="10"/>
      <c r="G31" s="10"/>
      <c r="H31" s="10"/>
      <c r="I31" s="10"/>
      <c r="J31" s="10"/>
      <c r="K31" s="10"/>
      <c r="L31" s="10"/>
      <c r="M31" s="10"/>
      <c r="N31" s="10"/>
    </row>
    <row r="32" spans="1:14">
      <c r="A32" s="9"/>
      <c r="B32" s="10"/>
      <c r="C32" s="10"/>
      <c r="D32" s="10"/>
      <c r="E32" s="10"/>
      <c r="F32" s="10"/>
      <c r="G32" s="10"/>
      <c r="H32" s="10"/>
      <c r="I32" s="10"/>
      <c r="J32" s="10"/>
      <c r="K32" s="10"/>
      <c r="L32" s="10"/>
      <c r="M32" s="10"/>
      <c r="N32" s="10"/>
    </row>
    <row r="33" spans="1:14">
      <c r="A33" s="9"/>
      <c r="B33" s="10"/>
      <c r="C33" s="10"/>
      <c r="D33" s="10"/>
      <c r="E33" s="10"/>
      <c r="F33" s="10"/>
      <c r="G33" s="10"/>
      <c r="H33" s="10"/>
      <c r="I33" s="10"/>
      <c r="J33" s="10"/>
      <c r="K33" s="10"/>
      <c r="L33" s="10"/>
      <c r="M33" s="10"/>
      <c r="N33" s="10"/>
    </row>
    <row r="34" spans="1:14">
      <c r="A34" s="9"/>
      <c r="B34" s="10"/>
      <c r="C34" s="10"/>
      <c r="D34" s="10"/>
      <c r="E34" s="10"/>
      <c r="F34" s="10"/>
      <c r="G34" s="10"/>
      <c r="H34" s="10"/>
      <c r="I34" s="10"/>
      <c r="J34" s="10"/>
      <c r="K34" s="10"/>
      <c r="L34" s="10"/>
      <c r="M34" s="10"/>
      <c r="N34" s="10"/>
    </row>
    <row r="35" spans="1:14">
      <c r="A35" s="9"/>
      <c r="B35" s="10"/>
      <c r="C35" s="10"/>
      <c r="D35" s="10"/>
      <c r="E35" s="10"/>
      <c r="F35" s="10"/>
      <c r="G35" s="10"/>
      <c r="H35" s="10"/>
      <c r="I35" s="10"/>
      <c r="J35" s="10"/>
      <c r="K35" s="10"/>
      <c r="L35" s="10"/>
      <c r="M35" s="10"/>
      <c r="N35" s="10"/>
    </row>
    <row r="36" spans="1:14">
      <c r="A36" s="9"/>
      <c r="B36" s="10"/>
      <c r="C36" s="10"/>
      <c r="D36" s="10"/>
      <c r="E36" s="10"/>
      <c r="F36" s="10"/>
      <c r="G36" s="10"/>
      <c r="H36" s="10"/>
      <c r="I36" s="10"/>
      <c r="J36" s="10"/>
      <c r="K36" s="10"/>
      <c r="L36" s="10"/>
      <c r="M36" s="10"/>
      <c r="N36" s="10"/>
    </row>
    <row r="37" spans="1:14">
      <c r="A37" s="9"/>
      <c r="B37" s="10"/>
      <c r="C37" s="10"/>
      <c r="D37" s="10"/>
      <c r="E37" s="10"/>
      <c r="F37" s="10"/>
      <c r="G37" s="10"/>
      <c r="H37" s="10"/>
      <c r="I37" s="10"/>
      <c r="J37" s="10"/>
      <c r="K37" s="10"/>
      <c r="L37" s="10"/>
      <c r="M37" s="10"/>
      <c r="N37" s="10"/>
    </row>
    <row r="38" spans="1:14">
      <c r="A38" s="9"/>
      <c r="B38" s="10"/>
      <c r="C38" s="10"/>
      <c r="D38" s="10"/>
      <c r="E38" s="10"/>
      <c r="F38" s="10"/>
      <c r="G38" s="10"/>
      <c r="H38" s="10"/>
      <c r="I38" s="10"/>
      <c r="J38" s="10"/>
      <c r="K38" s="10"/>
      <c r="L38" s="10"/>
      <c r="M38" s="10"/>
      <c r="N38" s="10"/>
    </row>
    <row r="39" spans="1:14">
      <c r="A39" s="9"/>
      <c r="B39" s="10"/>
      <c r="C39" s="10"/>
      <c r="D39" s="10"/>
      <c r="E39" s="10"/>
      <c r="F39" s="10"/>
      <c r="G39" s="10"/>
      <c r="H39" s="10"/>
      <c r="I39" s="10"/>
      <c r="J39" s="10"/>
      <c r="K39" s="10"/>
      <c r="L39" s="10"/>
      <c r="M39" s="10"/>
      <c r="N39" s="10"/>
    </row>
    <row r="40" spans="1:14">
      <c r="A40" s="9"/>
      <c r="B40" s="10"/>
      <c r="C40" s="10"/>
      <c r="D40" s="10"/>
      <c r="E40" s="10"/>
      <c r="F40" s="10"/>
      <c r="G40" s="10"/>
      <c r="H40" s="10"/>
      <c r="I40" s="10"/>
      <c r="J40" s="10"/>
      <c r="K40" s="10"/>
      <c r="L40" s="10"/>
      <c r="M40" s="10"/>
      <c r="N40" s="10"/>
    </row>
    <row r="41" spans="1:14">
      <c r="A41" s="9"/>
      <c r="B41" s="10"/>
      <c r="C41" s="10"/>
      <c r="D41" s="10"/>
      <c r="E41" s="10"/>
      <c r="F41" s="10"/>
      <c r="G41" s="10"/>
      <c r="H41" s="10"/>
      <c r="I41" s="10"/>
      <c r="J41" s="10"/>
      <c r="K41" s="10"/>
      <c r="L41" s="10"/>
      <c r="M41" s="10"/>
      <c r="N41" s="10"/>
    </row>
    <row r="42" spans="1:14">
      <c r="A42" s="9"/>
      <c r="B42" s="10"/>
      <c r="C42" s="10"/>
      <c r="D42" s="10"/>
      <c r="E42" s="10"/>
      <c r="F42" s="10"/>
      <c r="G42" s="10"/>
      <c r="H42" s="10"/>
      <c r="I42" s="10"/>
      <c r="J42" s="10"/>
      <c r="K42" s="10"/>
      <c r="L42" s="10"/>
      <c r="M42" s="10"/>
      <c r="N42" s="10"/>
    </row>
  </sheetData>
  <mergeCells count="1">
    <mergeCell ref="G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R24"/>
  <sheetViews>
    <sheetView workbookViewId="0">
      <selection activeCell="I17" sqref="I17:Q22"/>
    </sheetView>
  </sheetViews>
  <sheetFormatPr defaultColWidth="11.42578125" defaultRowHeight="15"/>
  <sheetData>
    <row r="1" spans="1:18">
      <c r="A1" s="10"/>
      <c r="D1" s="10"/>
      <c r="E1" s="10"/>
      <c r="F1" s="10"/>
      <c r="G1" s="10"/>
      <c r="H1" s="10"/>
      <c r="I1" s="24"/>
      <c r="J1" s="10"/>
      <c r="K1" s="10"/>
      <c r="L1" s="10"/>
      <c r="M1" s="10"/>
      <c r="N1" s="10"/>
      <c r="O1" s="10"/>
      <c r="P1" s="10"/>
      <c r="Q1" s="10"/>
      <c r="R1" s="10"/>
    </row>
    <row r="2" spans="1:18">
      <c r="A2" s="10"/>
      <c r="H2" s="10"/>
      <c r="I2" s="24"/>
      <c r="J2" s="10"/>
      <c r="K2" s="10"/>
      <c r="L2" s="10"/>
      <c r="M2" s="10"/>
      <c r="N2" s="10"/>
      <c r="O2" s="10"/>
      <c r="P2" s="10"/>
      <c r="Q2" s="10"/>
      <c r="R2" s="10"/>
    </row>
    <row r="3" spans="1:18">
      <c r="A3" s="10"/>
      <c r="B3" s="66" t="s">
        <v>84</v>
      </c>
      <c r="C3" t="s">
        <v>85</v>
      </c>
      <c r="D3" s="10"/>
      <c r="E3" s="10"/>
      <c r="F3" s="10"/>
      <c r="G3" s="10"/>
      <c r="H3" s="10"/>
      <c r="I3" s="24"/>
      <c r="J3" s="10"/>
      <c r="K3" s="25"/>
      <c r="L3" s="9"/>
      <c r="M3" s="9"/>
      <c r="N3" s="9"/>
      <c r="O3" s="9"/>
      <c r="P3" s="9"/>
      <c r="Q3" s="9"/>
      <c r="R3" s="9"/>
    </row>
    <row r="4" spans="1:18">
      <c r="A4" s="10"/>
      <c r="B4" s="10"/>
      <c r="C4" s="10"/>
      <c r="D4" s="10"/>
      <c r="E4" s="10"/>
      <c r="F4" s="10"/>
      <c r="G4" s="10"/>
      <c r="H4" s="10"/>
      <c r="I4" s="24"/>
      <c r="J4" s="10"/>
      <c r="K4" s="25"/>
      <c r="L4" s="26"/>
      <c r="M4" s="9"/>
      <c r="N4" s="26"/>
      <c r="O4" s="26"/>
      <c r="P4" s="26"/>
      <c r="Q4" s="9"/>
      <c r="R4" s="26"/>
    </row>
    <row r="5" spans="1:18">
      <c r="A5" s="10"/>
      <c r="B5" s="66" t="s">
        <v>98</v>
      </c>
      <c r="C5" s="66" t="s">
        <v>87</v>
      </c>
      <c r="H5" s="23"/>
      <c r="I5" s="24"/>
      <c r="J5" s="10"/>
      <c r="K5" s="25"/>
      <c r="L5" s="26"/>
      <c r="M5" s="26"/>
      <c r="N5" s="26"/>
      <c r="O5" s="26"/>
      <c r="P5" s="26"/>
      <c r="Q5" s="26"/>
      <c r="R5" s="26"/>
    </row>
    <row r="6" spans="1:18">
      <c r="A6" s="10"/>
      <c r="B6" s="66" t="s">
        <v>93</v>
      </c>
      <c r="C6">
        <v>2017</v>
      </c>
      <c r="D6">
        <v>2018</v>
      </c>
      <c r="E6">
        <v>2019</v>
      </c>
      <c r="F6">
        <v>2020</v>
      </c>
      <c r="G6">
        <v>2021</v>
      </c>
      <c r="H6" s="23"/>
      <c r="I6" s="24"/>
      <c r="J6" s="10"/>
      <c r="K6" s="25"/>
      <c r="L6" s="26"/>
      <c r="M6" s="26"/>
      <c r="N6" s="26"/>
      <c r="O6" s="26"/>
      <c r="P6" s="26"/>
      <c r="Q6" s="9"/>
      <c r="R6" s="9"/>
    </row>
    <row r="7" spans="1:18">
      <c r="A7" s="10"/>
      <c r="B7" t="s">
        <v>105</v>
      </c>
      <c r="C7" s="21"/>
      <c r="D7" s="21"/>
      <c r="E7" s="21"/>
      <c r="F7" s="21">
        <v>13920</v>
      </c>
      <c r="G7" s="21">
        <v>3200</v>
      </c>
      <c r="H7" s="23"/>
      <c r="I7" s="24"/>
      <c r="J7" s="10"/>
      <c r="K7" s="25"/>
      <c r="L7" s="26"/>
      <c r="M7" s="26"/>
      <c r="N7" s="26"/>
      <c r="O7" s="26"/>
      <c r="P7" s="26"/>
      <c r="Q7" s="26"/>
      <c r="R7" s="9"/>
    </row>
    <row r="8" spans="1:18">
      <c r="A8" s="10"/>
      <c r="B8" t="s">
        <v>31</v>
      </c>
      <c r="C8" s="21">
        <v>495375</v>
      </c>
      <c r="D8" s="21">
        <v>584750</v>
      </c>
      <c r="E8" s="21">
        <v>604000</v>
      </c>
      <c r="F8" s="21">
        <v>7740900</v>
      </c>
      <c r="G8" s="21">
        <v>8110750</v>
      </c>
      <c r="H8" s="23"/>
      <c r="I8" s="24"/>
      <c r="J8" s="10"/>
      <c r="K8" s="25"/>
      <c r="L8" s="26"/>
      <c r="M8" s="26"/>
      <c r="N8" s="26"/>
      <c r="O8" s="26"/>
      <c r="P8" s="26"/>
      <c r="Q8" s="26"/>
      <c r="R8" s="9"/>
    </row>
    <row r="9" spans="1:18">
      <c r="A9" s="10"/>
      <c r="B9" t="s">
        <v>106</v>
      </c>
      <c r="C9" s="21"/>
      <c r="D9" s="21">
        <v>8000</v>
      </c>
      <c r="E9" s="21"/>
      <c r="F9" s="21"/>
      <c r="G9" s="21"/>
      <c r="H9" s="23"/>
      <c r="I9" s="24"/>
      <c r="J9" s="10"/>
      <c r="K9" s="25"/>
      <c r="L9" s="23"/>
      <c r="M9" s="23"/>
      <c r="N9" s="23"/>
      <c r="O9" s="10"/>
      <c r="P9" s="10"/>
      <c r="Q9" s="10"/>
      <c r="R9" s="10"/>
    </row>
    <row r="10" spans="1:18">
      <c r="A10" s="10"/>
      <c r="B10" t="s">
        <v>44</v>
      </c>
      <c r="C10" s="21">
        <v>800</v>
      </c>
      <c r="D10" s="21">
        <v>80</v>
      </c>
      <c r="E10" s="21"/>
      <c r="F10" s="21">
        <v>700</v>
      </c>
      <c r="G10" s="21">
        <v>2500</v>
      </c>
      <c r="H10" s="23"/>
      <c r="I10" s="24"/>
      <c r="J10" s="10"/>
      <c r="K10" s="25"/>
      <c r="L10" s="23"/>
      <c r="M10" s="23"/>
      <c r="N10" s="23"/>
      <c r="O10" s="10"/>
      <c r="P10" s="10"/>
      <c r="Q10" s="10"/>
      <c r="R10" s="10"/>
    </row>
    <row r="11" spans="1:18">
      <c r="A11" s="10"/>
      <c r="B11" t="s">
        <v>107</v>
      </c>
      <c r="C11" s="21">
        <v>850</v>
      </c>
      <c r="D11" s="21"/>
      <c r="E11" s="21"/>
      <c r="F11" s="21"/>
      <c r="G11" s="21"/>
      <c r="H11" s="23"/>
      <c r="I11" s="24"/>
      <c r="J11" s="10"/>
      <c r="K11" s="10"/>
      <c r="L11" s="10"/>
      <c r="M11" s="10"/>
      <c r="N11" s="10"/>
      <c r="O11" s="10"/>
      <c r="P11" s="10"/>
      <c r="Q11" s="25"/>
      <c r="R11" s="25"/>
    </row>
    <row r="12" spans="1:18">
      <c r="A12" s="10"/>
      <c r="H12" s="10"/>
      <c r="I12" s="24"/>
      <c r="J12" s="10"/>
      <c r="K12" s="10"/>
      <c r="L12" s="10"/>
      <c r="M12" s="10"/>
      <c r="N12" s="10"/>
      <c r="O12" s="10"/>
      <c r="P12" s="10"/>
      <c r="Q12" s="10"/>
      <c r="R12" s="10"/>
    </row>
    <row r="13" spans="1:18">
      <c r="A13" s="10"/>
      <c r="H13" s="10"/>
      <c r="I13" s="24"/>
      <c r="J13" s="10"/>
      <c r="K13" s="10"/>
      <c r="L13" s="10"/>
      <c r="M13" s="10"/>
      <c r="N13" s="10"/>
      <c r="O13" s="10"/>
      <c r="P13" s="10"/>
      <c r="Q13" s="10"/>
      <c r="R13" s="10"/>
    </row>
    <row r="14" spans="1:18">
      <c r="A14" s="10"/>
      <c r="B14" s="10"/>
      <c r="C14" s="10"/>
      <c r="D14" s="10"/>
      <c r="E14" s="10"/>
      <c r="F14" s="10"/>
      <c r="G14" s="10"/>
      <c r="H14" s="10"/>
      <c r="I14" s="24"/>
      <c r="J14" s="10"/>
      <c r="K14" s="10"/>
      <c r="L14" s="10"/>
      <c r="M14" s="10"/>
      <c r="N14" s="10"/>
      <c r="O14" s="10"/>
      <c r="P14" s="10"/>
      <c r="Q14" s="10"/>
      <c r="R14" s="10"/>
    </row>
    <row r="15" spans="1:18">
      <c r="A15" s="10"/>
      <c r="B15" s="10"/>
      <c r="C15" s="10"/>
      <c r="D15" s="10"/>
      <c r="E15" s="10"/>
      <c r="F15" s="10"/>
      <c r="G15" s="10"/>
      <c r="H15" s="23"/>
      <c r="I15" s="24"/>
      <c r="J15" s="23"/>
      <c r="K15" s="10"/>
      <c r="L15" s="10"/>
      <c r="M15" s="10"/>
      <c r="N15" s="10"/>
      <c r="O15" s="10"/>
      <c r="P15" s="10"/>
      <c r="Q15" s="10"/>
      <c r="R15" s="10"/>
    </row>
    <row r="16" spans="1:18">
      <c r="A16" s="10"/>
      <c r="B16" s="10"/>
      <c r="C16" s="10" t="s">
        <v>108</v>
      </c>
      <c r="D16" s="10"/>
      <c r="E16" s="10"/>
      <c r="F16" s="10"/>
      <c r="G16" s="10"/>
      <c r="H16" s="23"/>
      <c r="I16" s="24"/>
      <c r="J16" s="23"/>
      <c r="K16" s="10"/>
      <c r="L16" s="10"/>
      <c r="M16" s="10"/>
      <c r="N16" s="10"/>
      <c r="O16" s="10"/>
      <c r="P16" s="10"/>
      <c r="Q16" s="10"/>
      <c r="R16" s="10"/>
    </row>
    <row r="17" spans="1:18">
      <c r="A17" s="10"/>
      <c r="B17" s="27" t="s">
        <v>109</v>
      </c>
      <c r="C17" s="27">
        <v>2017</v>
      </c>
      <c r="D17" s="27">
        <v>2018</v>
      </c>
      <c r="E17" s="27">
        <v>2019</v>
      </c>
      <c r="F17" s="27">
        <v>2020</v>
      </c>
      <c r="G17" s="27">
        <v>2021</v>
      </c>
      <c r="H17" s="23"/>
      <c r="I17" s="87" t="s">
        <v>110</v>
      </c>
      <c r="J17" s="87"/>
      <c r="K17" s="87"/>
      <c r="L17" s="87"/>
      <c r="M17" s="87"/>
      <c r="N17" s="87"/>
      <c r="O17" s="87"/>
      <c r="P17" s="87"/>
      <c r="Q17" s="87"/>
      <c r="R17" s="10"/>
    </row>
    <row r="18" spans="1:18">
      <c r="A18" s="10"/>
      <c r="B18" t="s">
        <v>105</v>
      </c>
      <c r="C18" s="21">
        <v>0</v>
      </c>
      <c r="D18" s="21">
        <v>0</v>
      </c>
      <c r="E18" s="21">
        <v>0</v>
      </c>
      <c r="F18" s="21">
        <v>13920</v>
      </c>
      <c r="G18" s="21">
        <v>3200</v>
      </c>
      <c r="H18" s="23"/>
      <c r="I18" s="87"/>
      <c r="J18" s="87"/>
      <c r="K18" s="87"/>
      <c r="L18" s="87"/>
      <c r="M18" s="87"/>
      <c r="N18" s="87"/>
      <c r="O18" s="87"/>
      <c r="P18" s="87"/>
      <c r="Q18" s="87"/>
      <c r="R18" s="10"/>
    </row>
    <row r="19" spans="1:18">
      <c r="A19" s="10"/>
      <c r="B19" t="s">
        <v>31</v>
      </c>
      <c r="C19" s="21">
        <v>495375</v>
      </c>
      <c r="D19" s="21">
        <v>584750</v>
      </c>
      <c r="E19" s="21">
        <v>604000</v>
      </c>
      <c r="F19" s="21">
        <v>7740900</v>
      </c>
      <c r="G19" s="21">
        <v>8110750</v>
      </c>
      <c r="H19" s="23"/>
      <c r="I19" s="87"/>
      <c r="J19" s="87"/>
      <c r="K19" s="87"/>
      <c r="L19" s="87"/>
      <c r="M19" s="87"/>
      <c r="N19" s="87"/>
      <c r="O19" s="87"/>
      <c r="P19" s="87"/>
      <c r="Q19" s="87"/>
      <c r="R19" s="10"/>
    </row>
    <row r="20" spans="1:18">
      <c r="A20" s="10"/>
      <c r="B20" t="s">
        <v>106</v>
      </c>
      <c r="C20" s="21">
        <v>0</v>
      </c>
      <c r="D20" s="21">
        <v>8000</v>
      </c>
      <c r="E20" s="21">
        <v>0</v>
      </c>
      <c r="F20" s="21">
        <v>0</v>
      </c>
      <c r="G20" s="21">
        <v>0</v>
      </c>
      <c r="H20" s="10"/>
      <c r="I20" s="87"/>
      <c r="J20" s="87"/>
      <c r="K20" s="87"/>
      <c r="L20" s="87"/>
      <c r="M20" s="87"/>
      <c r="N20" s="87"/>
      <c r="O20" s="87"/>
      <c r="P20" s="87"/>
      <c r="Q20" s="87"/>
      <c r="R20" s="10"/>
    </row>
    <row r="21" spans="1:18">
      <c r="A21" s="10"/>
      <c r="B21" t="s">
        <v>44</v>
      </c>
      <c r="C21" s="21">
        <v>800</v>
      </c>
      <c r="D21" s="21">
        <v>80</v>
      </c>
      <c r="E21" s="21">
        <v>0</v>
      </c>
      <c r="F21" s="21">
        <v>700</v>
      </c>
      <c r="G21" s="21">
        <v>2500</v>
      </c>
      <c r="H21" s="10"/>
      <c r="I21" s="87"/>
      <c r="J21" s="87"/>
      <c r="K21" s="87"/>
      <c r="L21" s="87"/>
      <c r="M21" s="87"/>
      <c r="N21" s="87"/>
      <c r="O21" s="87"/>
      <c r="P21" s="87"/>
      <c r="Q21" s="87"/>
      <c r="R21" s="10"/>
    </row>
    <row r="22" spans="1:18">
      <c r="A22" s="10"/>
      <c r="B22" t="s">
        <v>107</v>
      </c>
      <c r="C22" s="21">
        <v>850</v>
      </c>
      <c r="D22" s="21">
        <v>0</v>
      </c>
      <c r="E22" s="21">
        <v>0</v>
      </c>
      <c r="F22" s="21">
        <v>0</v>
      </c>
      <c r="G22" s="21">
        <v>0</v>
      </c>
      <c r="H22" s="10"/>
      <c r="I22" s="87"/>
      <c r="J22" s="87"/>
      <c r="K22" s="87"/>
      <c r="L22" s="87"/>
      <c r="M22" s="87"/>
      <c r="N22" s="87"/>
      <c r="O22" s="87"/>
      <c r="P22" s="87"/>
      <c r="Q22" s="87"/>
      <c r="R22" s="10"/>
    </row>
    <row r="23" spans="1:18">
      <c r="A23" s="10"/>
      <c r="B23" s="21"/>
      <c r="C23" s="21"/>
      <c r="D23" s="21"/>
      <c r="E23" s="21"/>
      <c r="F23" s="21"/>
      <c r="G23" s="21"/>
      <c r="H23" s="10"/>
      <c r="I23" s="10"/>
      <c r="J23" s="10"/>
      <c r="K23" s="10"/>
      <c r="L23" s="10"/>
      <c r="M23" s="10"/>
      <c r="N23" s="10"/>
      <c r="O23" s="10"/>
      <c r="P23" s="10"/>
      <c r="Q23" s="10"/>
      <c r="R23" s="10"/>
    </row>
    <row r="24" spans="1:18">
      <c r="A24" s="10"/>
      <c r="B24" s="10"/>
      <c r="C24" s="10"/>
      <c r="D24" s="10"/>
      <c r="E24" s="10"/>
      <c r="F24" s="10"/>
      <c r="G24" s="10"/>
      <c r="H24" s="10"/>
      <c r="I24" s="10"/>
      <c r="J24" s="10"/>
      <c r="K24" s="10"/>
      <c r="L24" s="10"/>
      <c r="M24" s="10"/>
      <c r="N24" s="10"/>
      <c r="O24" s="10"/>
      <c r="P24" s="10"/>
      <c r="Q24" s="10"/>
      <c r="R24" s="10"/>
    </row>
  </sheetData>
  <mergeCells count="1">
    <mergeCell ref="I17:Q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F10"/>
  <sheetViews>
    <sheetView workbookViewId="0">
      <selection activeCell="C16" sqref="C16"/>
    </sheetView>
  </sheetViews>
  <sheetFormatPr defaultColWidth="11.42578125" defaultRowHeight="15"/>
  <sheetData>
    <row r="1" spans="1:6">
      <c r="A1" s="66" t="s">
        <v>84</v>
      </c>
      <c r="B1" t="s">
        <v>85</v>
      </c>
      <c r="C1" s="10"/>
      <c r="D1" s="10"/>
      <c r="E1" s="10"/>
      <c r="F1" s="10"/>
    </row>
    <row r="2" spans="1:6">
      <c r="A2" s="66" t="s">
        <v>87</v>
      </c>
      <c r="B2" t="s">
        <v>88</v>
      </c>
      <c r="C2" s="10"/>
      <c r="D2" s="10"/>
      <c r="E2" s="10"/>
      <c r="F2" s="10"/>
    </row>
    <row r="3" spans="1:6">
      <c r="A3" s="10"/>
      <c r="B3" s="10"/>
      <c r="C3" s="10"/>
      <c r="D3" s="10"/>
      <c r="E3" s="10"/>
      <c r="F3" s="10"/>
    </row>
    <row r="4" spans="1:6">
      <c r="A4" s="66" t="s">
        <v>98</v>
      </c>
      <c r="B4" s="66" t="s">
        <v>100</v>
      </c>
    </row>
    <row r="5" spans="1:6">
      <c r="A5" s="66" t="s">
        <v>93</v>
      </c>
      <c r="B5" t="s">
        <v>103</v>
      </c>
      <c r="C5" t="s">
        <v>111</v>
      </c>
      <c r="D5" t="s">
        <v>97</v>
      </c>
      <c r="E5" t="s">
        <v>99</v>
      </c>
      <c r="F5" t="s">
        <v>102</v>
      </c>
    </row>
    <row r="6" spans="1:6">
      <c r="A6" t="s">
        <v>105</v>
      </c>
      <c r="B6" s="67">
        <v>1</v>
      </c>
      <c r="C6" s="67">
        <v>0</v>
      </c>
      <c r="D6" s="67">
        <v>0</v>
      </c>
      <c r="E6" s="67">
        <v>0</v>
      </c>
      <c r="F6" s="67">
        <v>0</v>
      </c>
    </row>
    <row r="7" spans="1:6">
      <c r="A7" t="s">
        <v>31</v>
      </c>
      <c r="B7" s="68">
        <v>0.98991347687798226</v>
      </c>
      <c r="C7" s="67">
        <v>5.64560163437316E-3</v>
      </c>
      <c r="D7" s="67">
        <v>2.2454097409438704E-3</v>
      </c>
      <c r="E7" s="67">
        <v>1.9959197697278848E-3</v>
      </c>
      <c r="F7" s="67">
        <v>1.995919769727885E-4</v>
      </c>
    </row>
    <row r="8" spans="1:6">
      <c r="A8" t="s">
        <v>106</v>
      </c>
      <c r="B8" s="67">
        <v>1</v>
      </c>
      <c r="C8" s="67">
        <v>0</v>
      </c>
      <c r="D8" s="67">
        <v>0</v>
      </c>
      <c r="E8" s="67">
        <v>0</v>
      </c>
      <c r="F8" s="67">
        <v>0</v>
      </c>
    </row>
    <row r="9" spans="1:6">
      <c r="A9" t="s">
        <v>44</v>
      </c>
      <c r="B9" s="67">
        <v>1</v>
      </c>
      <c r="C9" s="67">
        <v>0</v>
      </c>
      <c r="D9" s="67">
        <v>0</v>
      </c>
      <c r="E9" s="67">
        <v>0</v>
      </c>
      <c r="F9" s="67">
        <v>0</v>
      </c>
    </row>
    <row r="10" spans="1:6">
      <c r="A10" t="s">
        <v>107</v>
      </c>
      <c r="B10" s="67">
        <v>1</v>
      </c>
      <c r="C10" s="67">
        <v>0</v>
      </c>
      <c r="D10" s="67">
        <v>0</v>
      </c>
      <c r="E10" s="69">
        <v>0</v>
      </c>
      <c r="F10" s="67">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3:J17"/>
  <sheetViews>
    <sheetView topLeftCell="F1" workbookViewId="0">
      <selection activeCell="I17" sqref="I17"/>
    </sheetView>
  </sheetViews>
  <sheetFormatPr defaultColWidth="11.42578125" defaultRowHeight="15"/>
  <cols>
    <col min="2" max="2" width="13.140625" customWidth="1"/>
    <col min="3" max="3" width="10.85546875" customWidth="1"/>
    <col min="4" max="4" width="13.7109375" customWidth="1"/>
    <col min="5" max="5" width="14.85546875" customWidth="1"/>
    <col min="6" max="6" width="6.28515625" customWidth="1"/>
    <col min="7" max="7" width="36.7109375" customWidth="1"/>
  </cols>
  <sheetData>
    <row r="3" spans="2:10" ht="36.75" customHeight="1">
      <c r="B3" s="92" t="s">
        <v>112</v>
      </c>
      <c r="C3" s="92" t="s">
        <v>1</v>
      </c>
      <c r="D3" s="92" t="s">
        <v>113</v>
      </c>
      <c r="E3" s="92" t="s">
        <v>114</v>
      </c>
      <c r="F3" s="92"/>
      <c r="G3" s="88" t="s">
        <v>115</v>
      </c>
      <c r="H3" s="88" t="s">
        <v>116</v>
      </c>
      <c r="I3" s="88" t="s">
        <v>117</v>
      </c>
      <c r="J3" s="88" t="s">
        <v>118</v>
      </c>
    </row>
    <row r="4" spans="2:10" ht="15.75" customHeight="1">
      <c r="B4" s="92"/>
      <c r="C4" s="92"/>
      <c r="D4" s="92"/>
      <c r="E4" s="92"/>
      <c r="F4" s="92"/>
      <c r="G4" s="89"/>
      <c r="H4" s="89"/>
      <c r="I4" s="89"/>
      <c r="J4" s="89"/>
    </row>
    <row r="5" spans="2:10" ht="30" customHeight="1">
      <c r="B5" s="92"/>
      <c r="C5" s="92"/>
      <c r="D5" s="92"/>
      <c r="E5" s="5" t="s">
        <v>119</v>
      </c>
      <c r="F5" s="5" t="s">
        <v>120</v>
      </c>
      <c r="G5" s="90"/>
      <c r="H5" s="90"/>
      <c r="I5" s="90"/>
      <c r="J5" s="90"/>
    </row>
    <row r="6" spans="2:10">
      <c r="B6" s="91" t="s">
        <v>121</v>
      </c>
      <c r="C6" s="4" t="s">
        <v>122</v>
      </c>
      <c r="D6" s="4" t="s">
        <v>123</v>
      </c>
      <c r="E6" s="4" t="s">
        <v>124</v>
      </c>
      <c r="F6" s="36">
        <v>1</v>
      </c>
      <c r="G6" s="35" t="s">
        <v>125</v>
      </c>
      <c r="H6" s="37">
        <v>3120</v>
      </c>
      <c r="I6" s="37">
        <v>7000</v>
      </c>
      <c r="J6" s="39">
        <f>H6/I6</f>
        <v>0.44571428571428573</v>
      </c>
    </row>
    <row r="7" spans="2:10" ht="30">
      <c r="B7" s="91"/>
      <c r="C7" s="4" t="s">
        <v>126</v>
      </c>
      <c r="D7" s="4" t="s">
        <v>127</v>
      </c>
      <c r="E7" s="4" t="s">
        <v>128</v>
      </c>
      <c r="F7" s="36">
        <v>1</v>
      </c>
      <c r="G7" s="35" t="s">
        <v>129</v>
      </c>
      <c r="H7" s="37">
        <v>2000</v>
      </c>
      <c r="I7" s="37">
        <v>1528</v>
      </c>
      <c r="J7" s="39">
        <f t="shared" ref="J7:J15" si="0">H7/I7</f>
        <v>1.3089005235602094</v>
      </c>
    </row>
    <row r="8" spans="2:10">
      <c r="B8" s="91"/>
      <c r="C8" s="4" t="s">
        <v>130</v>
      </c>
      <c r="D8" s="4" t="s">
        <v>131</v>
      </c>
      <c r="E8" s="4" t="s">
        <v>124</v>
      </c>
      <c r="F8" s="36">
        <v>1</v>
      </c>
      <c r="G8" s="35" t="s">
        <v>132</v>
      </c>
      <c r="H8" s="37"/>
      <c r="I8" s="37">
        <v>4000</v>
      </c>
      <c r="J8" s="39">
        <f t="shared" si="0"/>
        <v>0</v>
      </c>
    </row>
    <row r="9" spans="2:10">
      <c r="B9" s="91"/>
      <c r="C9" s="4" t="s">
        <v>133</v>
      </c>
      <c r="D9" s="4" t="s">
        <v>134</v>
      </c>
      <c r="E9" s="4" t="s">
        <v>124</v>
      </c>
      <c r="F9" s="36">
        <v>1</v>
      </c>
      <c r="G9" s="35" t="s">
        <v>129</v>
      </c>
      <c r="H9" s="37">
        <v>640</v>
      </c>
      <c r="I9" s="37">
        <v>2400</v>
      </c>
      <c r="J9" s="39">
        <f t="shared" si="0"/>
        <v>0.26666666666666666</v>
      </c>
    </row>
    <row r="10" spans="2:10" ht="30">
      <c r="B10" s="91"/>
      <c r="C10" s="4" t="s">
        <v>135</v>
      </c>
      <c r="D10" s="4" t="s">
        <v>136</v>
      </c>
      <c r="E10" s="4" t="s">
        <v>124</v>
      </c>
      <c r="F10" s="36">
        <v>1</v>
      </c>
      <c r="G10" s="35" t="s">
        <v>125</v>
      </c>
      <c r="H10" s="40" t="s">
        <v>137</v>
      </c>
      <c r="I10" s="37">
        <v>3000</v>
      </c>
      <c r="J10" s="40" t="s">
        <v>137</v>
      </c>
    </row>
    <row r="11" spans="2:10">
      <c r="B11" s="91"/>
      <c r="C11" s="4" t="s">
        <v>138</v>
      </c>
      <c r="D11" s="4" t="s">
        <v>139</v>
      </c>
      <c r="E11" s="4" t="s">
        <v>124</v>
      </c>
      <c r="F11" s="36">
        <v>1</v>
      </c>
      <c r="G11" s="35" t="s">
        <v>125</v>
      </c>
      <c r="H11" s="40" t="s">
        <v>140</v>
      </c>
      <c r="I11" s="40" t="s">
        <v>140</v>
      </c>
      <c r="J11" s="40" t="s">
        <v>140</v>
      </c>
    </row>
    <row r="12" spans="2:10">
      <c r="B12" s="91"/>
      <c r="C12" s="4" t="s">
        <v>141</v>
      </c>
      <c r="D12" s="4" t="s">
        <v>134</v>
      </c>
      <c r="E12" s="4" t="s">
        <v>142</v>
      </c>
      <c r="F12" s="36">
        <v>1</v>
      </c>
      <c r="G12" s="35" t="s">
        <v>125</v>
      </c>
      <c r="H12" s="37">
        <v>4000</v>
      </c>
      <c r="I12" s="37">
        <v>1900</v>
      </c>
      <c r="J12" s="39">
        <f t="shared" si="0"/>
        <v>2.1052631578947367</v>
      </c>
    </row>
    <row r="13" spans="2:10">
      <c r="B13" s="91"/>
      <c r="C13" s="4" t="s">
        <v>143</v>
      </c>
      <c r="D13" s="4" t="s">
        <v>144</v>
      </c>
      <c r="E13" s="4" t="s">
        <v>124</v>
      </c>
      <c r="F13" s="36">
        <v>1</v>
      </c>
      <c r="G13" s="35" t="s">
        <v>145</v>
      </c>
      <c r="H13" s="37">
        <v>500</v>
      </c>
      <c r="I13" s="37">
        <v>2600</v>
      </c>
      <c r="J13" s="39">
        <f t="shared" si="0"/>
        <v>0.19230769230769232</v>
      </c>
    </row>
    <row r="14" spans="2:10">
      <c r="B14" s="91"/>
      <c r="C14" s="4" t="s">
        <v>146</v>
      </c>
      <c r="D14" s="4" t="s">
        <v>147</v>
      </c>
      <c r="E14" s="4" t="s">
        <v>148</v>
      </c>
      <c r="F14" s="36">
        <v>1</v>
      </c>
      <c r="G14" s="35" t="s">
        <v>125</v>
      </c>
      <c r="H14" s="37">
        <v>333</v>
      </c>
      <c r="I14" s="37">
        <v>2833</v>
      </c>
      <c r="J14" s="39">
        <f t="shared" si="0"/>
        <v>0.11754324038122133</v>
      </c>
    </row>
    <row r="15" spans="2:10">
      <c r="B15" s="38" t="s">
        <v>149</v>
      </c>
      <c r="C15" s="4" t="s">
        <v>150</v>
      </c>
      <c r="D15" s="4" t="s">
        <v>123</v>
      </c>
      <c r="E15" s="4" t="s">
        <v>124</v>
      </c>
      <c r="F15" s="36">
        <v>1</v>
      </c>
      <c r="G15" s="35" t="s">
        <v>151</v>
      </c>
      <c r="H15" s="37">
        <v>240</v>
      </c>
      <c r="I15" s="37">
        <v>18920</v>
      </c>
      <c r="J15" s="39">
        <f t="shared" si="0"/>
        <v>1.2684989429175475E-2</v>
      </c>
    </row>
    <row r="17" spans="2:7">
      <c r="B17" s="2"/>
      <c r="C17" s="2"/>
      <c r="D17" s="2"/>
      <c r="E17" s="2"/>
      <c r="F17" s="2"/>
      <c r="G17" s="2"/>
    </row>
  </sheetData>
  <mergeCells count="9">
    <mergeCell ref="H3:H5"/>
    <mergeCell ref="I3:I5"/>
    <mergeCell ref="J3:J5"/>
    <mergeCell ref="B6:B14"/>
    <mergeCell ref="G3:G5"/>
    <mergeCell ref="B3:B5"/>
    <mergeCell ref="C3:C5"/>
    <mergeCell ref="D3:D5"/>
    <mergeCell ref="E3:F4"/>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3:J14"/>
  <sheetViews>
    <sheetView workbookViewId="0">
      <selection activeCell="J13" sqref="J13"/>
    </sheetView>
  </sheetViews>
  <sheetFormatPr defaultColWidth="11.42578125" defaultRowHeight="15"/>
  <cols>
    <col min="2" max="2" width="15.140625" bestFit="1" customWidth="1"/>
    <col min="3" max="3" width="14.42578125" bestFit="1" customWidth="1"/>
    <col min="4" max="4" width="19.7109375" bestFit="1" customWidth="1"/>
    <col min="5" max="5" width="14.85546875" customWidth="1"/>
    <col min="6" max="6" width="15.140625" customWidth="1"/>
    <col min="7" max="7" width="14.140625" customWidth="1"/>
    <col min="10" max="10" width="14.7109375" customWidth="1"/>
  </cols>
  <sheetData>
    <row r="3" spans="2:10">
      <c r="B3" s="93" t="s">
        <v>112</v>
      </c>
      <c r="C3" s="93" t="s">
        <v>1</v>
      </c>
      <c r="D3" s="93" t="s">
        <v>152</v>
      </c>
      <c r="E3" s="93" t="s">
        <v>153</v>
      </c>
      <c r="F3" s="93" t="s">
        <v>154</v>
      </c>
      <c r="G3" s="93" t="s">
        <v>155</v>
      </c>
      <c r="H3" s="1"/>
      <c r="I3" s="93" t="s">
        <v>1</v>
      </c>
      <c r="J3" s="93" t="s">
        <v>156</v>
      </c>
    </row>
    <row r="4" spans="2:10" ht="21.75" customHeight="1">
      <c r="B4" s="93"/>
      <c r="C4" s="93"/>
      <c r="D4" s="93"/>
      <c r="E4" s="93"/>
      <c r="F4" s="93"/>
      <c r="G4" s="93"/>
      <c r="H4" s="1"/>
      <c r="I4" s="93"/>
      <c r="J4" s="93"/>
    </row>
    <row r="5" spans="2:10" ht="21.75" customHeight="1">
      <c r="B5" s="91" t="s">
        <v>121</v>
      </c>
      <c r="C5" s="4" t="s">
        <v>122</v>
      </c>
      <c r="D5" s="4" t="s">
        <v>123</v>
      </c>
      <c r="E5" s="41">
        <f>4000</f>
        <v>4000</v>
      </c>
      <c r="F5" s="41">
        <f>7500</f>
        <v>7500</v>
      </c>
      <c r="G5" s="41">
        <f>7500</f>
        <v>7500</v>
      </c>
      <c r="H5" s="1"/>
      <c r="I5" s="4" t="s">
        <v>122</v>
      </c>
      <c r="J5" s="6">
        <f>(F5-E5)/E5</f>
        <v>0.875</v>
      </c>
    </row>
    <row r="6" spans="2:10">
      <c r="B6" s="91"/>
      <c r="C6" s="4" t="s">
        <v>126</v>
      </c>
      <c r="D6" s="4" t="s">
        <v>127</v>
      </c>
      <c r="E6" s="31">
        <f>700</f>
        <v>700</v>
      </c>
      <c r="F6" s="31">
        <f>1528</f>
        <v>1528</v>
      </c>
      <c r="G6" s="31">
        <f>1528</f>
        <v>1528</v>
      </c>
      <c r="H6" s="1"/>
      <c r="I6" s="4" t="s">
        <v>126</v>
      </c>
      <c r="J6" s="6">
        <f t="shared" ref="J6:J14" si="0">(F6-E6)/E6</f>
        <v>1.1828571428571428</v>
      </c>
    </row>
    <row r="7" spans="2:10">
      <c r="B7" s="91"/>
      <c r="C7" s="4" t="s">
        <v>130</v>
      </c>
      <c r="D7" s="4" t="s">
        <v>131</v>
      </c>
      <c r="E7" s="31">
        <f>1000</f>
        <v>1000</v>
      </c>
      <c r="F7" s="31">
        <f>3000</f>
        <v>3000</v>
      </c>
      <c r="G7" s="31">
        <f>4000</f>
        <v>4000</v>
      </c>
      <c r="H7" s="1"/>
      <c r="I7" s="4" t="s">
        <v>130</v>
      </c>
      <c r="J7" s="6">
        <f t="shared" si="0"/>
        <v>2</v>
      </c>
    </row>
    <row r="8" spans="2:10">
      <c r="B8" s="91"/>
      <c r="C8" s="4" t="s">
        <v>133</v>
      </c>
      <c r="D8" s="4" t="s">
        <v>134</v>
      </c>
      <c r="E8" s="42">
        <v>3000</v>
      </c>
      <c r="F8" s="42">
        <v>4500</v>
      </c>
      <c r="G8" s="31">
        <v>4000</v>
      </c>
      <c r="H8" s="1"/>
      <c r="I8" s="4" t="s">
        <v>133</v>
      </c>
      <c r="J8" s="6">
        <f>(F8-E8)/E8</f>
        <v>0.5</v>
      </c>
    </row>
    <row r="9" spans="2:10" ht="30">
      <c r="B9" s="91"/>
      <c r="C9" s="4" t="s">
        <v>135</v>
      </c>
      <c r="D9" s="4" t="s">
        <v>136</v>
      </c>
      <c r="E9" s="31">
        <f>1600</f>
        <v>1600</v>
      </c>
      <c r="F9" s="31">
        <f>3500</f>
        <v>3500</v>
      </c>
      <c r="G9" s="31">
        <f>3000</f>
        <v>3000</v>
      </c>
      <c r="H9" s="1"/>
      <c r="I9" s="4" t="s">
        <v>135</v>
      </c>
      <c r="J9" s="6">
        <f t="shared" si="0"/>
        <v>1.1875</v>
      </c>
    </row>
    <row r="10" spans="2:10">
      <c r="B10" s="91"/>
      <c r="C10" s="4" t="s">
        <v>138</v>
      </c>
      <c r="D10" s="4" t="s">
        <v>139</v>
      </c>
      <c r="E10" s="42">
        <v>800</v>
      </c>
      <c r="F10" s="42">
        <v>3000</v>
      </c>
      <c r="G10" s="42">
        <v>2200</v>
      </c>
      <c r="H10" s="1"/>
      <c r="I10" s="4" t="s">
        <v>138</v>
      </c>
      <c r="J10" s="6">
        <f>(F10-E10)/E10</f>
        <v>2.75</v>
      </c>
    </row>
    <row r="11" spans="2:10">
      <c r="B11" s="91"/>
      <c r="C11" s="4" t="s">
        <v>141</v>
      </c>
      <c r="D11" s="4" t="s">
        <v>134</v>
      </c>
      <c r="E11" s="31">
        <v>280</v>
      </c>
      <c r="F11" s="31">
        <f>2000</f>
        <v>2000</v>
      </c>
      <c r="G11" s="31">
        <v>1900</v>
      </c>
      <c r="H11" s="1"/>
      <c r="I11" s="4" t="s">
        <v>141</v>
      </c>
      <c r="J11" s="6">
        <f t="shared" si="0"/>
        <v>6.1428571428571432</v>
      </c>
    </row>
    <row r="12" spans="2:10">
      <c r="B12" s="91"/>
      <c r="C12" s="4" t="s">
        <v>143</v>
      </c>
      <c r="D12" s="4" t="s">
        <v>144</v>
      </c>
      <c r="E12" s="31">
        <f>1800</f>
        <v>1800</v>
      </c>
      <c r="F12" s="31">
        <f>2800</f>
        <v>2800</v>
      </c>
      <c r="G12" s="31">
        <f>2600</f>
        <v>2600</v>
      </c>
      <c r="H12" s="1"/>
      <c r="I12" s="4" t="s">
        <v>31</v>
      </c>
      <c r="J12" s="6">
        <f>(F12-E12)/E12</f>
        <v>0.55555555555555558</v>
      </c>
    </row>
    <row r="13" spans="2:10">
      <c r="B13" s="91"/>
      <c r="C13" s="4" t="s">
        <v>146</v>
      </c>
      <c r="D13" s="4" t="s">
        <v>147</v>
      </c>
      <c r="E13" s="31">
        <f>2333</f>
        <v>2333</v>
      </c>
      <c r="F13" s="31">
        <f>6666</f>
        <v>6666</v>
      </c>
      <c r="G13" s="31">
        <f>6666</f>
        <v>6666</v>
      </c>
      <c r="H13" s="1"/>
      <c r="I13" s="4" t="s">
        <v>146</v>
      </c>
      <c r="J13" s="6">
        <f t="shared" si="0"/>
        <v>1.8572653236176597</v>
      </c>
    </row>
    <row r="14" spans="2:10">
      <c r="B14" s="34" t="s">
        <v>149</v>
      </c>
      <c r="C14" s="4" t="s">
        <v>150</v>
      </c>
      <c r="D14" s="4" t="s">
        <v>123</v>
      </c>
      <c r="E14" s="31">
        <f>5760</f>
        <v>5760</v>
      </c>
      <c r="F14" s="31">
        <f>18920</f>
        <v>18920</v>
      </c>
      <c r="G14" s="31">
        <f>18920</f>
        <v>18920</v>
      </c>
      <c r="H14" s="1"/>
      <c r="I14" s="4" t="s">
        <v>150</v>
      </c>
      <c r="J14" s="6">
        <f t="shared" si="0"/>
        <v>2.2847222222222223</v>
      </c>
    </row>
  </sheetData>
  <mergeCells count="9">
    <mergeCell ref="B5:B13"/>
    <mergeCell ref="I3:I4"/>
    <mergeCell ref="J3:J4"/>
    <mergeCell ref="B3:B4"/>
    <mergeCell ref="C3:C4"/>
    <mergeCell ref="D3:D4"/>
    <mergeCell ref="G3:G4"/>
    <mergeCell ref="E3:E4"/>
    <mergeCell ref="F3: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C2:BL49"/>
  <sheetViews>
    <sheetView topLeftCell="A10" workbookViewId="0">
      <selection activeCell="F20" sqref="F20"/>
    </sheetView>
  </sheetViews>
  <sheetFormatPr defaultColWidth="11.42578125" defaultRowHeight="15"/>
  <cols>
    <col min="1" max="1" width="7" customWidth="1"/>
    <col min="9" max="9" width="13.7109375" customWidth="1"/>
    <col min="15" max="15" width="18.85546875" customWidth="1"/>
    <col min="16" max="16" width="11.28515625" customWidth="1"/>
  </cols>
  <sheetData>
    <row r="2" spans="3:64">
      <c r="M2" s="30"/>
      <c r="N2" s="30"/>
      <c r="O2" s="30"/>
      <c r="P2" s="28"/>
      <c r="Q2" s="94"/>
      <c r="R2" s="94"/>
      <c r="S2" s="94"/>
      <c r="T2" s="94"/>
      <c r="U2" s="94"/>
      <c r="W2" s="94"/>
      <c r="X2" s="94"/>
      <c r="Y2" s="94"/>
      <c r="Z2" s="94"/>
      <c r="AA2" s="94"/>
      <c r="AC2" s="94"/>
      <c r="AD2" s="94"/>
      <c r="AE2" s="94"/>
      <c r="AF2" s="94"/>
      <c r="AG2" s="94"/>
      <c r="AI2" s="94"/>
      <c r="AJ2" s="94"/>
      <c r="AK2" s="94"/>
      <c r="AL2" s="94"/>
      <c r="AM2" s="94"/>
      <c r="AO2" s="94"/>
      <c r="AP2" s="94"/>
      <c r="AQ2" s="94"/>
      <c r="AR2" s="94"/>
      <c r="AS2" s="94"/>
      <c r="AU2" s="94"/>
      <c r="AV2" s="94"/>
      <c r="AW2" s="94"/>
      <c r="AX2" s="94"/>
      <c r="AY2" s="94"/>
      <c r="BA2" s="94"/>
      <c r="BB2" s="94"/>
      <c r="BC2" s="94"/>
      <c r="BD2" s="94"/>
      <c r="BE2" s="94"/>
      <c r="BG2" s="94"/>
      <c r="BH2" s="94"/>
      <c r="BI2" s="94"/>
      <c r="BJ2" s="94"/>
      <c r="BK2" s="94"/>
      <c r="BL2" s="94"/>
    </row>
    <row r="3" spans="3:64" ht="15" customHeight="1">
      <c r="C3" s="93" t="s">
        <v>1</v>
      </c>
      <c r="D3" s="64"/>
      <c r="E3" s="95" t="s">
        <v>157</v>
      </c>
      <c r="F3" s="95"/>
      <c r="G3" s="95"/>
      <c r="H3" s="95"/>
      <c r="I3" s="95" t="s">
        <v>158</v>
      </c>
      <c r="J3" s="2"/>
      <c r="M3" s="30"/>
      <c r="N3" s="30"/>
      <c r="O3" s="30"/>
      <c r="P3" s="28"/>
      <c r="Q3" s="8"/>
      <c r="R3" s="8"/>
      <c r="S3" s="8"/>
      <c r="T3" s="8"/>
      <c r="U3" s="8"/>
      <c r="W3" s="8"/>
      <c r="X3" s="8"/>
      <c r="Y3" s="8"/>
      <c r="Z3" s="8"/>
      <c r="AA3" s="8"/>
      <c r="AC3" s="8"/>
      <c r="AD3" s="8"/>
      <c r="AE3" s="8"/>
      <c r="AF3" s="8"/>
      <c r="AG3" s="8"/>
      <c r="AI3" s="8"/>
      <c r="AJ3" s="8"/>
      <c r="AK3" s="8"/>
      <c r="AL3" s="8"/>
      <c r="AM3" s="8"/>
      <c r="AO3" s="8"/>
      <c r="AP3" s="8"/>
      <c r="AQ3" s="8"/>
      <c r="AR3" s="8"/>
      <c r="AS3" s="8"/>
      <c r="AU3" s="8"/>
      <c r="AV3" s="8"/>
      <c r="AW3" s="8"/>
      <c r="AX3" s="8"/>
      <c r="AY3" s="8"/>
      <c r="BA3" s="8"/>
      <c r="BB3" s="8"/>
      <c r="BC3" s="8"/>
      <c r="BD3" s="8"/>
      <c r="BE3" s="8"/>
      <c r="BG3" s="8"/>
      <c r="BH3" s="8"/>
      <c r="BI3" s="8"/>
      <c r="BJ3" s="8"/>
      <c r="BK3" s="8"/>
      <c r="BL3" s="8"/>
    </row>
    <row r="4" spans="3:64">
      <c r="C4" s="93"/>
      <c r="D4" s="64">
        <v>2017</v>
      </c>
      <c r="E4" s="70">
        <v>2018</v>
      </c>
      <c r="F4" s="70">
        <v>2019</v>
      </c>
      <c r="G4" s="70">
        <v>2020</v>
      </c>
      <c r="H4" s="70">
        <v>2021</v>
      </c>
      <c r="I4" s="95"/>
      <c r="J4" s="2"/>
      <c r="M4" s="29"/>
      <c r="N4" s="29"/>
      <c r="O4" s="29"/>
      <c r="P4" s="29"/>
      <c r="Q4" s="7"/>
      <c r="R4" s="7"/>
      <c r="S4" s="7"/>
      <c r="T4" s="7"/>
      <c r="U4" s="7"/>
      <c r="W4" s="7"/>
      <c r="X4" s="7"/>
      <c r="Y4" s="7"/>
      <c r="Z4" s="7"/>
      <c r="AA4" s="7"/>
      <c r="AC4" s="7"/>
      <c r="AD4" s="7"/>
      <c r="AE4" s="7"/>
      <c r="AF4" s="7"/>
      <c r="AG4" s="7"/>
      <c r="AI4" s="7"/>
      <c r="AJ4" s="7"/>
      <c r="AK4" s="7"/>
      <c r="AL4" s="7"/>
      <c r="AM4" s="7"/>
      <c r="AO4" s="7"/>
      <c r="AP4" s="7"/>
      <c r="AQ4" s="7"/>
      <c r="AR4" s="7"/>
      <c r="AS4" s="7"/>
      <c r="AU4" s="7"/>
      <c r="AV4" s="7"/>
      <c r="AW4" s="7"/>
      <c r="AX4" s="7"/>
      <c r="AY4" s="7"/>
      <c r="BA4" s="7"/>
      <c r="BB4" s="7"/>
      <c r="BC4" s="7"/>
      <c r="BD4" s="7"/>
      <c r="BE4" s="7"/>
      <c r="BG4" s="7"/>
      <c r="BH4" s="7"/>
      <c r="BI4" s="7"/>
      <c r="BJ4" s="7"/>
      <c r="BK4" s="7"/>
      <c r="BL4" s="7"/>
    </row>
    <row r="5" spans="3:64">
      <c r="C5" s="71" t="s">
        <v>122</v>
      </c>
      <c r="D5" s="72">
        <v>7072</v>
      </c>
      <c r="E5" s="73">
        <v>5842</v>
      </c>
      <c r="F5" s="73">
        <v>6578</v>
      </c>
      <c r="G5" s="73">
        <v>8083</v>
      </c>
      <c r="H5" s="73">
        <v>7795</v>
      </c>
      <c r="I5" s="74">
        <v>7074</v>
      </c>
      <c r="J5" s="2"/>
      <c r="M5" s="29"/>
      <c r="N5" s="29"/>
      <c r="O5" s="29"/>
      <c r="P5" s="29"/>
      <c r="Q5" s="7"/>
      <c r="R5" s="7"/>
      <c r="S5" s="7"/>
      <c r="T5" s="7"/>
      <c r="U5" s="7"/>
      <c r="W5" s="7"/>
      <c r="X5" s="7"/>
      <c r="Y5" s="7"/>
      <c r="Z5" s="7"/>
      <c r="AA5" s="7"/>
      <c r="AC5" s="7"/>
      <c r="AD5" s="7"/>
      <c r="AE5" s="7"/>
      <c r="AF5" s="7"/>
      <c r="AG5" s="7"/>
      <c r="AI5" s="7"/>
      <c r="AJ5" s="7"/>
      <c r="AK5" s="7"/>
      <c r="AL5" s="7"/>
      <c r="AM5" s="7"/>
      <c r="AO5" s="7"/>
      <c r="AP5" s="7"/>
      <c r="AQ5" s="7"/>
      <c r="AR5" s="7"/>
      <c r="AS5" s="7"/>
      <c r="AU5" s="7"/>
      <c r="AV5" s="7"/>
      <c r="AW5" s="7"/>
      <c r="AX5" s="7"/>
      <c r="AY5" s="7"/>
      <c r="BA5" s="7"/>
      <c r="BB5" s="7"/>
      <c r="BC5" s="7"/>
      <c r="BD5" s="7"/>
      <c r="BE5" s="7"/>
      <c r="BG5" s="7"/>
      <c r="BH5" s="7"/>
      <c r="BI5" s="7"/>
      <c r="BJ5" s="7"/>
      <c r="BK5" s="7"/>
      <c r="BL5" s="7"/>
    </row>
    <row r="6" spans="3:64">
      <c r="C6" s="71" t="s">
        <v>126</v>
      </c>
      <c r="D6" s="72">
        <v>542</v>
      </c>
      <c r="E6" s="73">
        <v>634.25</v>
      </c>
      <c r="F6" s="73">
        <v>860.25</v>
      </c>
      <c r="G6" s="73">
        <v>783.41666666666663</v>
      </c>
      <c r="H6" s="73">
        <v>927.75</v>
      </c>
      <c r="I6" s="74">
        <v>749</v>
      </c>
      <c r="J6" s="2"/>
      <c r="M6" s="29"/>
      <c r="N6" s="29"/>
      <c r="O6" s="29"/>
      <c r="P6" s="29"/>
      <c r="Q6" s="7"/>
      <c r="R6" s="7"/>
      <c r="S6" s="7"/>
      <c r="T6" s="7"/>
      <c r="U6" s="7"/>
      <c r="W6" s="7"/>
      <c r="X6" s="7"/>
      <c r="Y6" s="7"/>
      <c r="Z6" s="7"/>
      <c r="AA6" s="7"/>
      <c r="AC6" s="7"/>
      <c r="AD6" s="7"/>
      <c r="AE6" s="7"/>
      <c r="AF6" s="7"/>
      <c r="AG6" s="7"/>
      <c r="AI6" s="7"/>
      <c r="AJ6" s="7"/>
      <c r="AK6" s="7"/>
      <c r="AL6" s="7"/>
      <c r="AM6" s="7"/>
      <c r="AO6" s="7"/>
      <c r="AP6" s="7"/>
      <c r="AQ6" s="7"/>
      <c r="AR6" s="7"/>
      <c r="AS6" s="7"/>
      <c r="AU6" s="7"/>
      <c r="AV6" s="7"/>
      <c r="AW6" s="7"/>
      <c r="AX6" s="7"/>
      <c r="AY6" s="7"/>
      <c r="BA6" s="7"/>
      <c r="BB6" s="7"/>
      <c r="BC6" s="7"/>
      <c r="BD6" s="7"/>
      <c r="BE6" s="7"/>
      <c r="BG6" s="7"/>
      <c r="BH6" s="7"/>
      <c r="BI6" s="7"/>
      <c r="BJ6" s="7"/>
      <c r="BK6" s="7"/>
      <c r="BL6" s="7"/>
    </row>
    <row r="7" spans="3:64">
      <c r="C7" s="71" t="s">
        <v>130</v>
      </c>
      <c r="D7" s="72">
        <v>6508</v>
      </c>
      <c r="E7" s="73">
        <v>4613.833333333333</v>
      </c>
      <c r="F7" s="73">
        <v>6150.333333333333</v>
      </c>
      <c r="G7" s="73">
        <v>7002.916666666667</v>
      </c>
      <c r="H7" s="73">
        <v>6787.083333333333</v>
      </c>
      <c r="I7" s="74">
        <v>6212.4</v>
      </c>
      <c r="J7" s="2"/>
      <c r="M7" s="29"/>
      <c r="N7" s="29"/>
      <c r="O7" s="29"/>
      <c r="P7" s="29"/>
      <c r="Q7" s="7"/>
      <c r="R7" s="7"/>
      <c r="S7" s="7"/>
      <c r="T7" s="7"/>
      <c r="U7" s="7"/>
      <c r="W7" s="7"/>
      <c r="X7" s="7"/>
      <c r="Y7" s="7"/>
      <c r="Z7" s="7"/>
      <c r="AA7" s="7"/>
      <c r="AC7" s="7"/>
      <c r="AD7" s="7"/>
      <c r="AE7" s="7"/>
      <c r="AF7" s="7"/>
      <c r="AG7" s="7"/>
      <c r="AI7" s="7"/>
      <c r="AJ7" s="7"/>
      <c r="AK7" s="7"/>
      <c r="AL7" s="7"/>
      <c r="AM7" s="7"/>
      <c r="AO7" s="7"/>
      <c r="AP7" s="7"/>
      <c r="AQ7" s="7"/>
      <c r="AR7" s="7"/>
      <c r="AS7" s="7"/>
      <c r="AU7" s="7"/>
      <c r="AV7" s="7"/>
      <c r="AW7" s="7"/>
      <c r="AX7" s="7"/>
      <c r="AY7" s="7"/>
      <c r="BA7" s="7"/>
      <c r="BB7" s="7"/>
      <c r="BC7" s="7"/>
      <c r="BD7" s="7"/>
      <c r="BE7" s="7"/>
      <c r="BG7" s="7"/>
      <c r="BH7" s="7"/>
      <c r="BI7" s="7"/>
      <c r="BJ7" s="7"/>
      <c r="BK7" s="7"/>
      <c r="BL7" s="7"/>
    </row>
    <row r="8" spans="3:64">
      <c r="C8" s="71" t="s">
        <v>133</v>
      </c>
      <c r="D8" s="72">
        <v>4925</v>
      </c>
      <c r="E8" s="73">
        <v>4883.25</v>
      </c>
      <c r="F8" s="73">
        <v>4706</v>
      </c>
      <c r="G8" s="73">
        <v>5070.166666666667</v>
      </c>
      <c r="H8" s="73">
        <v>5076.75</v>
      </c>
      <c r="I8" s="74">
        <v>4932.2</v>
      </c>
      <c r="J8" s="2"/>
      <c r="M8" s="29"/>
      <c r="N8" s="29"/>
      <c r="O8" s="29"/>
      <c r="P8" s="29"/>
      <c r="Q8" s="7"/>
      <c r="R8" s="7"/>
      <c r="S8" s="7"/>
      <c r="T8" s="7"/>
      <c r="U8" s="7"/>
      <c r="W8" s="7"/>
      <c r="X8" s="7"/>
      <c r="Y8" s="7"/>
      <c r="Z8" s="7"/>
      <c r="AA8" s="7"/>
      <c r="AC8" s="7"/>
      <c r="AD8" s="7"/>
      <c r="AE8" s="7"/>
      <c r="AF8" s="7"/>
      <c r="AG8" s="7"/>
      <c r="AI8" s="7"/>
      <c r="AJ8" s="7"/>
      <c r="AK8" s="7"/>
      <c r="AL8" s="7"/>
      <c r="AM8" s="7"/>
      <c r="AO8" s="7"/>
      <c r="AP8" s="7"/>
      <c r="AQ8" s="7"/>
      <c r="AR8" s="7"/>
      <c r="AS8" s="7"/>
      <c r="AU8" s="7"/>
      <c r="AV8" s="7"/>
      <c r="AW8" s="7"/>
      <c r="AX8" s="7"/>
      <c r="AY8" s="7"/>
      <c r="BA8" s="7"/>
      <c r="BB8" s="7"/>
      <c r="BC8" s="7"/>
      <c r="BD8" s="7"/>
      <c r="BE8" s="7"/>
      <c r="BG8" s="7"/>
      <c r="BH8" s="7"/>
      <c r="BI8" s="7"/>
      <c r="BJ8" s="7"/>
      <c r="BK8" s="7"/>
      <c r="BL8" s="7"/>
    </row>
    <row r="9" spans="3:64" ht="24">
      <c r="C9" s="71" t="s">
        <v>135</v>
      </c>
      <c r="D9" s="72">
        <v>4164</v>
      </c>
      <c r="E9" s="75">
        <v>3590.8333333333335</v>
      </c>
      <c r="F9" s="75">
        <v>2304</v>
      </c>
      <c r="G9" s="75">
        <v>2212.5833333333335</v>
      </c>
      <c r="H9" s="75">
        <v>2208.75</v>
      </c>
      <c r="I9" s="74">
        <v>2896.2</v>
      </c>
      <c r="J9" s="2"/>
      <c r="M9" s="29"/>
      <c r="N9" s="29"/>
      <c r="O9" s="29"/>
      <c r="P9" s="29"/>
      <c r="Q9" s="7"/>
      <c r="R9" s="7"/>
      <c r="S9" s="7"/>
      <c r="T9" s="7"/>
      <c r="U9" s="7"/>
      <c r="W9" s="7"/>
      <c r="X9" s="7"/>
      <c r="Y9" s="7"/>
      <c r="Z9" s="7"/>
      <c r="AA9" s="7"/>
      <c r="AC9" s="7"/>
      <c r="AD9" s="7"/>
      <c r="AE9" s="7"/>
      <c r="AF9" s="7"/>
      <c r="AG9" s="7"/>
      <c r="AU9" s="7"/>
      <c r="AV9" s="7"/>
      <c r="AW9" s="7"/>
      <c r="AX9" s="7"/>
      <c r="AY9" s="7"/>
      <c r="BA9" s="7"/>
      <c r="BB9" s="7"/>
      <c r="BC9" s="7"/>
      <c r="BD9" s="7"/>
      <c r="BE9" s="7"/>
      <c r="BG9" s="7"/>
      <c r="BH9" s="7"/>
      <c r="BI9" s="7"/>
      <c r="BJ9" s="7"/>
      <c r="BK9" s="7"/>
      <c r="BL9" s="7"/>
    </row>
    <row r="10" spans="3:64">
      <c r="C10" s="71" t="s">
        <v>141</v>
      </c>
      <c r="D10" s="72">
        <v>984</v>
      </c>
      <c r="E10" s="73">
        <v>972.91666666666663</v>
      </c>
      <c r="F10" s="73">
        <v>1176.4166666666667</v>
      </c>
      <c r="G10" s="73">
        <v>757.90909090909088</v>
      </c>
      <c r="H10" s="73">
        <v>973.28571428571433</v>
      </c>
      <c r="I10" s="74">
        <v>972.8</v>
      </c>
      <c r="J10" s="2"/>
      <c r="M10" s="29"/>
      <c r="N10" s="29"/>
      <c r="O10" s="29"/>
      <c r="P10" s="29"/>
      <c r="Q10" s="7"/>
      <c r="R10" s="7"/>
      <c r="S10" s="7"/>
      <c r="T10" s="7"/>
      <c r="U10" s="7"/>
      <c r="W10" s="7"/>
      <c r="X10" s="7"/>
      <c r="Y10" s="7"/>
      <c r="Z10" s="7"/>
      <c r="AA10" s="7"/>
      <c r="AC10" s="7"/>
      <c r="AD10" s="7"/>
      <c r="AE10" s="7"/>
      <c r="AF10" s="7"/>
      <c r="AG10" s="7"/>
      <c r="AU10" s="7"/>
      <c r="AV10" s="7"/>
      <c r="AW10" s="7"/>
      <c r="AX10" s="7"/>
      <c r="AY10" s="7"/>
      <c r="BA10" s="7"/>
      <c r="BB10" s="7"/>
      <c r="BC10" s="7"/>
      <c r="BD10" s="7"/>
      <c r="BE10" s="7"/>
      <c r="BG10" s="7"/>
      <c r="BH10" s="7"/>
      <c r="BI10" s="7"/>
      <c r="BJ10" s="7"/>
      <c r="BK10" s="7"/>
      <c r="BL10" s="7"/>
    </row>
    <row r="11" spans="3:64">
      <c r="C11" s="71" t="s">
        <v>146</v>
      </c>
      <c r="D11" s="72">
        <v>3540</v>
      </c>
      <c r="E11" s="73">
        <v>2873.1666666666665</v>
      </c>
      <c r="F11" s="73">
        <v>3435.3333333333335</v>
      </c>
      <c r="G11" s="73">
        <v>3304.3333333333335</v>
      </c>
      <c r="H11" s="73">
        <v>3536.3333333333335</v>
      </c>
      <c r="I11" s="74">
        <v>3337.6</v>
      </c>
      <c r="J11" s="2"/>
      <c r="M11" s="29"/>
      <c r="N11" s="29"/>
      <c r="O11" s="29"/>
      <c r="P11" s="29"/>
      <c r="Q11" s="7"/>
      <c r="R11" s="7"/>
      <c r="S11" s="7"/>
      <c r="T11" s="7"/>
      <c r="U11" s="7"/>
      <c r="W11" s="7"/>
      <c r="X11" s="7"/>
      <c r="Y11" s="7"/>
      <c r="Z11" s="7"/>
      <c r="AA11" s="7"/>
      <c r="AC11" s="7"/>
      <c r="AD11" s="7"/>
      <c r="AE11" s="7"/>
      <c r="AF11" s="7"/>
      <c r="AG11" s="7"/>
      <c r="AU11" s="7"/>
      <c r="AV11" s="7"/>
      <c r="AW11" s="7"/>
      <c r="AX11" s="7"/>
      <c r="AY11" s="7"/>
      <c r="BA11" s="7"/>
      <c r="BB11" s="7"/>
      <c r="BC11" s="7"/>
      <c r="BD11" s="7"/>
      <c r="BE11" s="7"/>
      <c r="BG11" s="7"/>
      <c r="BH11" s="7"/>
      <c r="BI11" s="7"/>
      <c r="BJ11" s="7"/>
      <c r="BK11" s="7"/>
      <c r="BL11" s="7"/>
    </row>
    <row r="12" spans="3:64">
      <c r="C12" s="71" t="s">
        <v>150</v>
      </c>
      <c r="D12" s="72">
        <v>6545</v>
      </c>
      <c r="E12" s="76">
        <v>5928</v>
      </c>
      <c r="F12" s="76">
        <v>6300</v>
      </c>
      <c r="G12" s="76">
        <v>8386</v>
      </c>
      <c r="H12" s="76">
        <v>12159</v>
      </c>
      <c r="I12" s="74">
        <f>39318/5</f>
        <v>7863.6</v>
      </c>
      <c r="J12" s="2"/>
      <c r="M12" s="29"/>
      <c r="N12" s="29"/>
      <c r="O12" s="29"/>
      <c r="P12" s="29"/>
      <c r="Q12" s="7"/>
      <c r="R12" s="7"/>
      <c r="S12" s="7"/>
      <c r="T12" s="7"/>
      <c r="U12" s="7"/>
      <c r="W12" s="7"/>
      <c r="X12" s="7"/>
      <c r="Y12" s="7"/>
      <c r="Z12" s="7"/>
      <c r="AA12" s="7"/>
      <c r="AU12" s="7"/>
      <c r="AV12" s="7"/>
      <c r="AW12" s="7"/>
      <c r="AX12" s="7"/>
      <c r="AY12" s="7"/>
      <c r="BA12" s="7"/>
      <c r="BB12" s="7"/>
      <c r="BC12" s="7"/>
      <c r="BD12" s="7"/>
      <c r="BE12" s="7"/>
      <c r="BG12" s="7"/>
      <c r="BH12" s="7"/>
      <c r="BI12" s="7"/>
      <c r="BJ12" s="7"/>
      <c r="BK12" s="7"/>
      <c r="BL12" s="7"/>
    </row>
    <row r="13" spans="3:64">
      <c r="C13" s="71" t="s">
        <v>143</v>
      </c>
      <c r="D13" s="72">
        <v>3203</v>
      </c>
      <c r="E13" s="73">
        <v>2065.25</v>
      </c>
      <c r="F13" s="73">
        <v>2315.75</v>
      </c>
      <c r="G13" s="73">
        <v>2844.5</v>
      </c>
      <c r="H13" s="73">
        <v>2125.75</v>
      </c>
      <c r="I13" s="74">
        <v>2511</v>
      </c>
      <c r="J13" s="2"/>
      <c r="Q13" s="7"/>
      <c r="R13" s="7"/>
      <c r="S13" s="7"/>
      <c r="T13" s="7"/>
      <c r="U13" s="7"/>
      <c r="W13" s="7"/>
      <c r="X13" s="7"/>
      <c r="Y13" s="7"/>
      <c r="Z13" s="7"/>
      <c r="AA13" s="7"/>
      <c r="AU13" s="7"/>
      <c r="AV13" s="7"/>
      <c r="AW13" s="7"/>
      <c r="AX13" s="7"/>
      <c r="AY13" s="7"/>
      <c r="BA13" s="7"/>
      <c r="BB13" s="7"/>
      <c r="BC13" s="7"/>
      <c r="BD13" s="7"/>
      <c r="BE13" s="7"/>
      <c r="BG13" s="7"/>
      <c r="BH13" s="7"/>
      <c r="BI13" s="7"/>
      <c r="BJ13" s="7"/>
      <c r="BK13" s="7"/>
      <c r="BL13" s="7"/>
    </row>
    <row r="14" spans="3:64" ht="24">
      <c r="C14" s="71" t="s">
        <v>159</v>
      </c>
      <c r="D14" s="72">
        <v>4599</v>
      </c>
      <c r="E14" s="77">
        <v>4539</v>
      </c>
      <c r="F14" s="77">
        <v>4391</v>
      </c>
      <c r="G14" s="77">
        <v>4671</v>
      </c>
      <c r="H14" s="78">
        <v>5961</v>
      </c>
      <c r="I14" s="74">
        <v>4832.2</v>
      </c>
      <c r="J14" s="2"/>
      <c r="Q14" s="7"/>
      <c r="R14" s="7"/>
      <c r="S14" s="7"/>
      <c r="T14" s="7"/>
      <c r="U14" s="7"/>
      <c r="W14" s="7"/>
      <c r="X14" s="7"/>
      <c r="Y14" s="7"/>
      <c r="Z14" s="7"/>
      <c r="AA14" s="7"/>
      <c r="AU14" s="7"/>
      <c r="AV14" s="7"/>
      <c r="AW14" s="7"/>
      <c r="AX14" s="7"/>
      <c r="AY14" s="7"/>
      <c r="BA14" s="7"/>
      <c r="BB14" s="7"/>
      <c r="BC14" s="7"/>
      <c r="BD14" s="7"/>
      <c r="BE14" s="7"/>
      <c r="BG14" s="7"/>
      <c r="BH14" s="7"/>
      <c r="BI14" s="7"/>
      <c r="BJ14" s="7"/>
      <c r="BK14" s="7"/>
      <c r="BL14" s="7"/>
    </row>
    <row r="15" spans="3:64" ht="24">
      <c r="C15" s="71" t="s">
        <v>160</v>
      </c>
      <c r="D15" s="72">
        <v>1246</v>
      </c>
      <c r="E15" s="77">
        <v>1108</v>
      </c>
      <c r="F15" s="77">
        <v>1090</v>
      </c>
      <c r="G15" s="77">
        <v>1038</v>
      </c>
      <c r="H15" s="77">
        <v>1042</v>
      </c>
      <c r="I15" s="74">
        <v>1104.8</v>
      </c>
      <c r="J15" s="2"/>
      <c r="Q15" s="7"/>
      <c r="R15" s="7"/>
      <c r="S15" s="7"/>
      <c r="T15" s="7"/>
      <c r="U15" s="7"/>
      <c r="W15" s="7"/>
      <c r="X15" s="7"/>
      <c r="Y15" s="7"/>
      <c r="Z15" s="7"/>
      <c r="AA15" s="7"/>
      <c r="AU15" s="7"/>
      <c r="AV15" s="7"/>
      <c r="AW15" s="7"/>
      <c r="AX15" s="7"/>
      <c r="AY15" s="7"/>
      <c r="BA15" s="7"/>
      <c r="BB15" s="7"/>
      <c r="BC15" s="7"/>
      <c r="BD15" s="7"/>
      <c r="BE15" s="7"/>
      <c r="BG15" s="7"/>
      <c r="BH15" s="7"/>
      <c r="BI15" s="7"/>
      <c r="BJ15" s="7"/>
      <c r="BK15" s="7"/>
      <c r="BL15" s="7"/>
    </row>
    <row r="16" spans="3:64">
      <c r="Q16" s="7"/>
      <c r="R16" s="7"/>
      <c r="S16" s="7"/>
      <c r="T16" s="7"/>
      <c r="U16" s="7"/>
      <c r="W16" s="7"/>
      <c r="X16" s="7"/>
      <c r="Y16" s="7"/>
      <c r="Z16" s="7"/>
      <c r="AA16" s="7"/>
      <c r="AU16" s="7"/>
      <c r="AV16" s="7"/>
      <c r="AW16" s="7"/>
      <c r="AX16" s="7"/>
      <c r="AY16" s="7"/>
      <c r="BA16" s="7"/>
      <c r="BB16" s="7"/>
      <c r="BC16" s="7"/>
      <c r="BD16" s="7"/>
      <c r="BE16" s="7"/>
      <c r="BG16" s="7"/>
      <c r="BH16" s="7"/>
      <c r="BI16" s="7"/>
      <c r="BJ16" s="7"/>
      <c r="BK16" s="7"/>
      <c r="BL16" s="7"/>
    </row>
    <row r="17" spans="3:64">
      <c r="Q17" s="7"/>
      <c r="R17" s="7"/>
      <c r="S17" s="7"/>
      <c r="T17" s="7"/>
      <c r="U17" s="7"/>
      <c r="W17" s="7"/>
      <c r="X17" s="7"/>
      <c r="Y17" s="7"/>
      <c r="Z17" s="7"/>
      <c r="AA17" s="7"/>
      <c r="AU17" s="7"/>
      <c r="AV17" s="7"/>
      <c r="AW17" s="7"/>
      <c r="AX17" s="7"/>
      <c r="AY17" s="7"/>
      <c r="BA17" s="7"/>
      <c r="BB17" s="7"/>
      <c r="BC17" s="7"/>
      <c r="BD17" s="7"/>
      <c r="BE17" s="7"/>
      <c r="BG17" s="7"/>
      <c r="BH17" s="7"/>
      <c r="BI17" s="7"/>
      <c r="BJ17" s="7"/>
      <c r="BK17" s="7"/>
      <c r="BL17" s="7"/>
    </row>
    <row r="18" spans="3:64" ht="15" customHeight="1">
      <c r="C18" s="93" t="s">
        <v>1</v>
      </c>
      <c r="D18" s="95" t="s">
        <v>158</v>
      </c>
      <c r="Q18" s="7"/>
      <c r="R18" s="7"/>
      <c r="S18" s="7"/>
      <c r="T18" s="7"/>
      <c r="U18" s="7"/>
      <c r="W18" s="7"/>
      <c r="X18" s="7"/>
      <c r="Y18" s="7"/>
      <c r="Z18" s="7"/>
      <c r="AA18" s="7"/>
      <c r="AU18" s="7"/>
      <c r="AV18" s="7"/>
      <c r="AW18" s="7"/>
      <c r="AX18" s="7"/>
      <c r="AY18" s="7"/>
      <c r="BA18" s="7"/>
      <c r="BB18" s="7"/>
      <c r="BC18" s="7"/>
      <c r="BD18" s="7"/>
      <c r="BE18" s="7"/>
      <c r="BG18" s="7"/>
      <c r="BH18" s="7"/>
      <c r="BI18" s="7"/>
      <c r="BJ18" s="7"/>
      <c r="BK18" s="7"/>
      <c r="BL18" s="7"/>
    </row>
    <row r="19" spans="3:64">
      <c r="C19" s="93"/>
      <c r="D19" s="95"/>
      <c r="Q19" s="7"/>
      <c r="R19" s="7"/>
      <c r="S19" s="7"/>
      <c r="T19" s="7"/>
      <c r="U19" s="7"/>
      <c r="W19" s="7"/>
      <c r="X19" s="7"/>
      <c r="Y19" s="7"/>
      <c r="Z19" s="7"/>
      <c r="AA19" s="7"/>
      <c r="AU19" s="7"/>
      <c r="AV19" s="7"/>
      <c r="AW19" s="7"/>
      <c r="AX19" s="7"/>
      <c r="AY19" s="7"/>
      <c r="BA19" s="7"/>
      <c r="BB19" s="7"/>
      <c r="BC19" s="7"/>
      <c r="BD19" s="7"/>
      <c r="BE19" s="7"/>
      <c r="BG19" s="7"/>
      <c r="BH19" s="7"/>
      <c r="BI19" s="7"/>
      <c r="BJ19" s="7"/>
      <c r="BK19" s="7"/>
      <c r="BL19" s="7"/>
    </row>
    <row r="20" spans="3:64">
      <c r="C20" s="71" t="s">
        <v>126</v>
      </c>
      <c r="D20" s="74">
        <v>749</v>
      </c>
      <c r="Q20" s="7"/>
      <c r="R20" s="7"/>
      <c r="S20" s="7"/>
      <c r="T20" s="7"/>
      <c r="U20" s="7"/>
      <c r="W20" s="7"/>
      <c r="X20" s="7"/>
      <c r="Y20" s="7"/>
      <c r="Z20" s="7"/>
      <c r="AA20" s="7"/>
      <c r="AU20" s="7"/>
      <c r="AV20" s="7"/>
      <c r="AW20" s="7"/>
      <c r="AX20" s="7"/>
      <c r="AY20" s="7"/>
      <c r="BA20" s="7"/>
      <c r="BB20" s="7"/>
      <c r="BC20" s="7"/>
      <c r="BD20" s="7"/>
      <c r="BE20" s="7"/>
      <c r="BG20" s="7"/>
      <c r="BH20" s="7"/>
      <c r="BI20" s="7"/>
      <c r="BJ20" s="7"/>
      <c r="BK20" s="7"/>
      <c r="BL20" s="7"/>
    </row>
    <row r="21" spans="3:64">
      <c r="C21" s="71" t="s">
        <v>141</v>
      </c>
      <c r="D21" s="74">
        <v>972.8</v>
      </c>
      <c r="Q21" s="7"/>
      <c r="R21" s="7"/>
      <c r="S21" s="7"/>
      <c r="T21" s="7"/>
      <c r="U21" s="7"/>
      <c r="W21" s="7"/>
      <c r="X21" s="7"/>
      <c r="Y21" s="7"/>
      <c r="Z21" s="7"/>
      <c r="AA21" s="7"/>
      <c r="AU21" s="7"/>
      <c r="AV21" s="7"/>
      <c r="AW21" s="7"/>
      <c r="AX21" s="7"/>
      <c r="AY21" s="7"/>
      <c r="BA21" s="7"/>
      <c r="BB21" s="7"/>
      <c r="BC21" s="7"/>
      <c r="BD21" s="7"/>
      <c r="BE21" s="7"/>
      <c r="BG21" s="7"/>
      <c r="BH21" s="7"/>
      <c r="BI21" s="7"/>
      <c r="BJ21" s="7"/>
      <c r="BK21" s="7"/>
      <c r="BL21" s="7"/>
    </row>
    <row r="22" spans="3:64">
      <c r="C22" s="71" t="s">
        <v>143</v>
      </c>
      <c r="D22" s="74">
        <v>2511</v>
      </c>
      <c r="Q22" s="7"/>
      <c r="R22" s="7"/>
      <c r="S22" s="7"/>
      <c r="T22" s="7"/>
      <c r="U22" s="7"/>
      <c r="W22" s="7"/>
      <c r="X22" s="7"/>
      <c r="Y22" s="7"/>
      <c r="Z22" s="7"/>
      <c r="AA22" s="7"/>
      <c r="AU22" s="7"/>
      <c r="AV22" s="7"/>
      <c r="AW22" s="7"/>
      <c r="AX22" s="7"/>
      <c r="AY22" s="7"/>
      <c r="BA22" s="7"/>
      <c r="BB22" s="7"/>
      <c r="BC22" s="7"/>
      <c r="BD22" s="7"/>
      <c r="BE22" s="7"/>
      <c r="BG22" s="7"/>
      <c r="BH22" s="7"/>
      <c r="BI22" s="7"/>
      <c r="BJ22" s="7"/>
      <c r="BK22" s="7"/>
      <c r="BL22" s="7"/>
    </row>
    <row r="23" spans="3:64" ht="24">
      <c r="C23" s="71" t="s">
        <v>135</v>
      </c>
      <c r="D23" s="74">
        <v>2896.2</v>
      </c>
      <c r="Q23" s="7"/>
      <c r="R23" s="7"/>
      <c r="S23" s="7"/>
      <c r="T23" s="7"/>
      <c r="U23" s="7"/>
      <c r="W23" s="7"/>
      <c r="X23" s="7"/>
      <c r="Y23" s="7"/>
      <c r="Z23" s="7"/>
      <c r="AA23" s="7"/>
      <c r="AU23" s="7"/>
      <c r="AV23" s="7"/>
      <c r="AW23" s="7"/>
      <c r="AX23" s="7"/>
      <c r="AY23" s="7"/>
      <c r="BA23" s="7"/>
      <c r="BB23" s="7"/>
      <c r="BC23" s="7"/>
      <c r="BD23" s="7"/>
      <c r="BE23" s="7"/>
      <c r="BG23" s="7"/>
      <c r="BH23" s="7"/>
      <c r="BI23" s="7"/>
      <c r="BJ23" s="7"/>
      <c r="BK23" s="7"/>
      <c r="BL23" s="7"/>
    </row>
    <row r="24" spans="3:64">
      <c r="C24" s="71" t="s">
        <v>146</v>
      </c>
      <c r="D24" s="74">
        <v>3337.6</v>
      </c>
      <c r="Q24" s="7"/>
      <c r="R24" s="7"/>
      <c r="S24" s="7"/>
      <c r="T24" s="7"/>
      <c r="U24" s="7"/>
      <c r="W24" s="7"/>
      <c r="X24" s="7"/>
      <c r="Y24" s="7"/>
      <c r="Z24" s="7"/>
      <c r="AA24" s="7"/>
      <c r="AU24" s="7"/>
      <c r="AV24" s="7"/>
      <c r="AW24" s="7"/>
      <c r="AX24" s="7"/>
      <c r="AY24" s="7"/>
      <c r="BA24" s="7"/>
      <c r="BB24" s="7"/>
      <c r="BC24" s="7"/>
      <c r="BD24" s="7"/>
      <c r="BE24" s="7"/>
      <c r="BG24" s="7"/>
      <c r="BH24" s="7"/>
      <c r="BI24" s="7"/>
      <c r="BJ24" s="7"/>
      <c r="BK24" s="7"/>
      <c r="BL24" s="7"/>
    </row>
    <row r="25" spans="3:64">
      <c r="C25" s="71" t="s">
        <v>133</v>
      </c>
      <c r="D25" s="74">
        <v>4932.2</v>
      </c>
      <c r="Q25" s="7"/>
      <c r="R25" s="7"/>
      <c r="S25" s="7"/>
      <c r="T25" s="7"/>
      <c r="U25" s="7"/>
      <c r="W25" s="7"/>
      <c r="X25" s="7"/>
      <c r="Y25" s="7"/>
      <c r="Z25" s="7"/>
      <c r="AA25" s="7"/>
      <c r="AU25" s="7"/>
      <c r="AV25" s="7"/>
      <c r="AW25" s="7"/>
      <c r="AX25" s="7"/>
      <c r="AY25" s="7"/>
      <c r="BA25" s="7"/>
      <c r="BB25" s="7"/>
      <c r="BC25" s="7"/>
      <c r="BD25" s="7"/>
      <c r="BE25" s="7"/>
      <c r="BG25" s="7"/>
      <c r="BH25" s="7"/>
      <c r="BI25" s="7"/>
      <c r="BJ25" s="7"/>
      <c r="BK25" s="7"/>
      <c r="BL25" s="7"/>
    </row>
    <row r="26" spans="3:64">
      <c r="C26" s="71" t="s">
        <v>130</v>
      </c>
      <c r="D26" s="74">
        <v>6212.4</v>
      </c>
      <c r="Q26" s="7"/>
      <c r="R26" s="7"/>
      <c r="S26" s="7"/>
      <c r="T26" s="7"/>
      <c r="U26" s="7"/>
      <c r="W26" s="7"/>
      <c r="X26" s="7"/>
      <c r="Y26" s="7"/>
      <c r="Z26" s="7"/>
      <c r="AA26" s="7"/>
      <c r="AU26" s="7"/>
      <c r="AV26" s="7"/>
      <c r="AW26" s="7"/>
      <c r="AX26" s="7"/>
      <c r="AY26" s="7"/>
      <c r="BA26" s="7"/>
      <c r="BB26" s="7"/>
      <c r="BC26" s="7"/>
      <c r="BD26" s="7"/>
      <c r="BE26" s="7"/>
      <c r="BG26" s="7"/>
      <c r="BH26" s="7"/>
      <c r="BI26" s="7"/>
      <c r="BJ26" s="7"/>
      <c r="BK26" s="7"/>
      <c r="BL26" s="7"/>
    </row>
    <row r="27" spans="3:64">
      <c r="C27" s="71" t="s">
        <v>122</v>
      </c>
      <c r="D27" s="74">
        <v>7074</v>
      </c>
      <c r="Q27" s="7"/>
      <c r="R27" s="7"/>
      <c r="S27" s="7"/>
      <c r="T27" s="7"/>
      <c r="U27" s="7"/>
      <c r="W27" s="7"/>
      <c r="X27" s="7"/>
      <c r="Y27" s="7"/>
      <c r="Z27" s="7"/>
      <c r="AA27" s="7"/>
      <c r="AU27" s="7"/>
      <c r="AV27" s="7"/>
      <c r="AW27" s="7"/>
      <c r="AX27" s="7"/>
      <c r="AY27" s="7"/>
      <c r="BA27" s="7"/>
      <c r="BB27" s="7"/>
      <c r="BC27" s="7"/>
      <c r="BD27" s="7"/>
      <c r="BE27" s="7"/>
      <c r="BG27" s="7"/>
      <c r="BH27" s="7"/>
      <c r="BI27" s="7"/>
      <c r="BJ27" s="7"/>
      <c r="BK27" s="7"/>
      <c r="BL27" s="7"/>
    </row>
    <row r="28" spans="3:64">
      <c r="C28" s="71" t="s">
        <v>150</v>
      </c>
      <c r="D28" s="74">
        <f>39318/5</f>
        <v>7863.6</v>
      </c>
      <c r="Q28" s="7"/>
      <c r="R28" s="7"/>
      <c r="S28" s="7"/>
      <c r="T28" s="7"/>
      <c r="U28" s="7"/>
      <c r="W28" s="7"/>
      <c r="X28" s="7"/>
      <c r="Y28" s="7"/>
      <c r="Z28" s="7"/>
      <c r="AA28" s="7"/>
      <c r="AU28" s="7"/>
      <c r="AV28" s="7"/>
      <c r="AW28" s="7"/>
      <c r="AX28" s="7"/>
      <c r="AY28" s="7"/>
      <c r="BA28" s="7"/>
      <c r="BB28" s="7"/>
      <c r="BC28" s="7"/>
      <c r="BD28" s="7"/>
      <c r="BE28" s="7"/>
      <c r="BG28" s="7"/>
      <c r="BH28" s="7"/>
      <c r="BI28" s="7"/>
      <c r="BJ28" s="7"/>
      <c r="BK28" s="7"/>
      <c r="BL28" s="7"/>
    </row>
    <row r="29" spans="3:64" ht="36">
      <c r="C29" s="71" t="s">
        <v>161</v>
      </c>
      <c r="D29" s="74">
        <v>4832</v>
      </c>
      <c r="Q29" s="7"/>
      <c r="R29" s="7"/>
      <c r="S29" s="7"/>
      <c r="T29" s="7"/>
      <c r="U29" s="7"/>
      <c r="W29" s="7"/>
      <c r="X29" s="7"/>
      <c r="Y29" s="7"/>
      <c r="Z29" s="7"/>
      <c r="AA29" s="7"/>
      <c r="AU29" s="7"/>
      <c r="AV29" s="7"/>
      <c r="AW29" s="7"/>
      <c r="AX29" s="7"/>
      <c r="AY29" s="7"/>
      <c r="BA29" s="7"/>
      <c r="BB29" s="7"/>
      <c r="BC29" s="7"/>
      <c r="BD29" s="7"/>
      <c r="BE29" s="7"/>
      <c r="BG29" s="7"/>
      <c r="BH29" s="7"/>
      <c r="BI29" s="7"/>
      <c r="BJ29" s="7"/>
      <c r="BK29" s="7"/>
      <c r="BL29" s="7"/>
    </row>
    <row r="30" spans="3:64" ht="24">
      <c r="C30" s="71" t="s">
        <v>162</v>
      </c>
      <c r="D30" s="74">
        <v>1104.8</v>
      </c>
      <c r="Q30" s="7"/>
      <c r="R30" s="7"/>
      <c r="S30" s="7"/>
      <c r="T30" s="7"/>
      <c r="U30" s="7"/>
      <c r="W30" s="7"/>
      <c r="X30" s="7"/>
      <c r="Y30" s="7"/>
      <c r="Z30" s="7"/>
      <c r="AA30" s="7"/>
      <c r="AU30" s="7"/>
      <c r="AV30" s="7"/>
      <c r="AW30" s="7"/>
      <c r="AX30" s="7"/>
      <c r="AY30" s="7"/>
      <c r="BA30" s="7"/>
      <c r="BB30" s="7"/>
      <c r="BC30" s="7"/>
      <c r="BD30" s="7"/>
      <c r="BE30" s="7"/>
      <c r="BG30" s="7"/>
      <c r="BH30" s="7"/>
      <c r="BI30" s="7"/>
      <c r="BJ30" s="7"/>
      <c r="BK30" s="7"/>
      <c r="BL30" s="7"/>
    </row>
    <row r="31" spans="3:64">
      <c r="Q31" s="7"/>
      <c r="R31" s="7"/>
      <c r="S31" s="7"/>
      <c r="T31" s="7"/>
      <c r="U31" s="7"/>
      <c r="W31" s="7"/>
      <c r="X31" s="7"/>
      <c r="Y31" s="7"/>
      <c r="Z31" s="7"/>
      <c r="AA31" s="7"/>
      <c r="AU31" s="7"/>
      <c r="AV31" s="7"/>
      <c r="AW31" s="7"/>
      <c r="AX31" s="7"/>
      <c r="AY31" s="7"/>
      <c r="BA31" s="7"/>
      <c r="BB31" s="7"/>
      <c r="BC31" s="7"/>
      <c r="BD31" s="7"/>
      <c r="BE31" s="7"/>
      <c r="BG31" s="7"/>
      <c r="BH31" s="7"/>
      <c r="BI31" s="7"/>
      <c r="BJ31" s="7"/>
      <c r="BK31" s="7"/>
      <c r="BL31" s="7"/>
    </row>
    <row r="32" spans="3:64">
      <c r="Q32" s="7"/>
      <c r="R32" s="7"/>
      <c r="S32" s="7"/>
      <c r="T32" s="7"/>
      <c r="U32" s="7"/>
      <c r="W32" s="7"/>
      <c r="X32" s="7"/>
      <c r="Y32" s="7"/>
      <c r="Z32" s="7"/>
      <c r="AA32" s="7"/>
      <c r="AU32" s="7"/>
      <c r="AV32" s="7"/>
      <c r="AW32" s="7"/>
      <c r="AX32" s="7"/>
      <c r="AY32" s="7"/>
      <c r="BA32" s="7"/>
      <c r="BB32" s="7"/>
      <c r="BC32" s="7"/>
      <c r="BD32" s="7"/>
      <c r="BE32" s="7"/>
      <c r="BG32" s="7"/>
      <c r="BH32" s="7"/>
      <c r="BI32" s="7"/>
      <c r="BJ32" s="7"/>
      <c r="BK32" s="7"/>
      <c r="BL32" s="7"/>
    </row>
    <row r="33" spans="17:64">
      <c r="Q33" s="7"/>
      <c r="R33" s="7"/>
      <c r="S33" s="7"/>
      <c r="T33" s="7"/>
      <c r="U33" s="7"/>
      <c r="W33" s="7"/>
      <c r="X33" s="7"/>
      <c r="Y33" s="7"/>
      <c r="Z33" s="7"/>
      <c r="AA33" s="7"/>
      <c r="AU33" s="7"/>
      <c r="AV33" s="7"/>
      <c r="AW33" s="7"/>
      <c r="AX33" s="7"/>
      <c r="AY33" s="7"/>
      <c r="BA33" s="7"/>
      <c r="BB33" s="7"/>
      <c r="BC33" s="7"/>
      <c r="BD33" s="7"/>
      <c r="BE33" s="7"/>
      <c r="BG33" s="7"/>
      <c r="BH33" s="7"/>
      <c r="BI33" s="7"/>
      <c r="BJ33" s="7"/>
      <c r="BK33" s="7"/>
      <c r="BL33" s="7"/>
    </row>
    <row r="34" spans="17:64">
      <c r="Q34" s="7"/>
      <c r="R34" s="7"/>
      <c r="S34" s="7"/>
      <c r="T34" s="7"/>
      <c r="U34" s="7"/>
      <c r="W34" s="7"/>
      <c r="X34" s="7"/>
      <c r="Y34" s="7"/>
      <c r="Z34" s="7"/>
      <c r="AA34" s="7"/>
      <c r="AU34" s="7"/>
      <c r="AV34" s="7"/>
      <c r="AW34" s="7"/>
      <c r="AX34" s="7"/>
      <c r="AY34" s="7"/>
      <c r="BG34" s="7"/>
      <c r="BH34" s="7"/>
      <c r="BI34" s="7"/>
      <c r="BJ34" s="7"/>
      <c r="BK34" s="7"/>
      <c r="BL34" s="7"/>
    </row>
    <row r="35" spans="17:64">
      <c r="Q35" s="7"/>
      <c r="R35" s="7"/>
      <c r="S35" s="7"/>
      <c r="T35" s="7"/>
      <c r="U35" s="7"/>
      <c r="W35" s="7"/>
      <c r="X35" s="7"/>
      <c r="Y35" s="7"/>
      <c r="Z35" s="7"/>
      <c r="AA35" s="7"/>
      <c r="AU35" s="7"/>
      <c r="AV35" s="7"/>
      <c r="AW35" s="7"/>
      <c r="AX35" s="7"/>
      <c r="AY35" s="7"/>
    </row>
    <row r="36" spans="17:64">
      <c r="Q36" s="7"/>
      <c r="R36" s="7"/>
      <c r="S36" s="7"/>
      <c r="T36" s="7"/>
      <c r="U36" s="7"/>
      <c r="W36" s="7"/>
      <c r="X36" s="7"/>
      <c r="Y36" s="7"/>
      <c r="Z36" s="7"/>
      <c r="AA36" s="7"/>
      <c r="AU36" s="7"/>
      <c r="AV36" s="7"/>
      <c r="AW36" s="7"/>
      <c r="AX36" s="7"/>
      <c r="AY36" s="7"/>
    </row>
    <row r="37" spans="17:64">
      <c r="Q37" s="7"/>
      <c r="R37" s="7"/>
      <c r="S37" s="7"/>
      <c r="T37" s="7"/>
      <c r="U37" s="7"/>
      <c r="W37" s="7"/>
      <c r="X37" s="7"/>
      <c r="Y37" s="7"/>
      <c r="Z37" s="7"/>
      <c r="AA37" s="7"/>
      <c r="AU37" s="7"/>
      <c r="AV37" s="7"/>
      <c r="AW37" s="7"/>
      <c r="AX37" s="7"/>
      <c r="AY37" s="7"/>
    </row>
    <row r="38" spans="17:64">
      <c r="Q38" s="7"/>
      <c r="R38" s="7"/>
      <c r="S38" s="7"/>
      <c r="T38" s="7"/>
      <c r="U38" s="7"/>
      <c r="W38" s="7"/>
      <c r="X38" s="7"/>
      <c r="Y38" s="7"/>
      <c r="Z38" s="7"/>
      <c r="AA38" s="7"/>
      <c r="AU38" s="7"/>
      <c r="AV38" s="7"/>
      <c r="AW38" s="7"/>
      <c r="AX38" s="7"/>
      <c r="AY38" s="7"/>
    </row>
    <row r="39" spans="17:64">
      <c r="Q39" s="7"/>
      <c r="R39" s="7"/>
      <c r="S39" s="7"/>
      <c r="T39" s="7"/>
      <c r="U39" s="7"/>
      <c r="W39" s="7"/>
      <c r="X39" s="7"/>
      <c r="Y39" s="7"/>
      <c r="Z39" s="7"/>
      <c r="AA39" s="7"/>
    </row>
    <row r="40" spans="17:64">
      <c r="Q40" s="7"/>
      <c r="R40" s="7"/>
      <c r="S40" s="7"/>
      <c r="T40" s="7"/>
      <c r="U40" s="7"/>
      <c r="W40" s="7"/>
      <c r="X40" s="7"/>
      <c r="Y40" s="7"/>
      <c r="Z40" s="7"/>
      <c r="AA40" s="7"/>
    </row>
    <row r="41" spans="17:64">
      <c r="Q41" s="7"/>
      <c r="R41" s="7"/>
      <c r="S41" s="7"/>
      <c r="T41" s="7"/>
      <c r="U41" s="7"/>
      <c r="W41" s="7"/>
      <c r="X41" s="7"/>
      <c r="Y41" s="7"/>
      <c r="Z41" s="7"/>
      <c r="AA41" s="7"/>
    </row>
    <row r="42" spans="17:64">
      <c r="Q42" s="7"/>
      <c r="R42" s="7"/>
      <c r="S42" s="7"/>
      <c r="T42" s="7"/>
      <c r="U42" s="7"/>
      <c r="W42" s="7"/>
      <c r="X42" s="7"/>
      <c r="Y42" s="7"/>
      <c r="Z42" s="7"/>
      <c r="AA42" s="7"/>
    </row>
    <row r="43" spans="17:64">
      <c r="W43" s="7"/>
      <c r="X43" s="7"/>
      <c r="Y43" s="7"/>
      <c r="Z43" s="7"/>
      <c r="AA43" s="7"/>
    </row>
    <row r="44" spans="17:64">
      <c r="W44" s="7"/>
      <c r="X44" s="7"/>
      <c r="Y44" s="7"/>
      <c r="Z44" s="7"/>
      <c r="AA44" s="7"/>
    </row>
    <row r="45" spans="17:64">
      <c r="W45" s="7"/>
      <c r="X45" s="7"/>
      <c r="Y45" s="7"/>
      <c r="Z45" s="7"/>
      <c r="AA45" s="7"/>
    </row>
    <row r="46" spans="17:64">
      <c r="W46" s="7"/>
      <c r="X46" s="7"/>
      <c r="Y46" s="7"/>
      <c r="Z46" s="7"/>
      <c r="AA46" s="7"/>
    </row>
    <row r="47" spans="17:64">
      <c r="W47" s="7"/>
      <c r="X47" s="7"/>
      <c r="Y47" s="7"/>
      <c r="Z47" s="7"/>
      <c r="AA47" s="7"/>
    </row>
    <row r="48" spans="17:64">
      <c r="W48" s="7"/>
      <c r="X48" s="7"/>
      <c r="Y48" s="7"/>
      <c r="Z48" s="7"/>
      <c r="AA48" s="7"/>
    </row>
    <row r="49" spans="23:27">
      <c r="W49" s="7"/>
      <c r="X49" s="7"/>
      <c r="Y49" s="7"/>
      <c r="Z49" s="7"/>
      <c r="AA49" s="7"/>
    </row>
  </sheetData>
  <mergeCells count="13">
    <mergeCell ref="C3:C4"/>
    <mergeCell ref="I3:I4"/>
    <mergeCell ref="C18:C19"/>
    <mergeCell ref="D18:D19"/>
    <mergeCell ref="E3:H3"/>
    <mergeCell ref="BG2:BL2"/>
    <mergeCell ref="BA2:BE2"/>
    <mergeCell ref="Q2:U2"/>
    <mergeCell ref="W2:AA2"/>
    <mergeCell ref="AC2:AG2"/>
    <mergeCell ref="AI2:AM2"/>
    <mergeCell ref="AO2:AS2"/>
    <mergeCell ref="AU2:AY2"/>
  </mergeCells>
  <pageMargins left="0.7" right="0.7"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B3:P33"/>
  <sheetViews>
    <sheetView topLeftCell="E10" workbookViewId="0">
      <selection activeCell="H16" sqref="H16"/>
    </sheetView>
  </sheetViews>
  <sheetFormatPr defaultColWidth="11.42578125" defaultRowHeight="15"/>
  <sheetData>
    <row r="3" spans="2:7">
      <c r="B3" s="93" t="s">
        <v>1</v>
      </c>
      <c r="C3" s="64"/>
      <c r="D3" s="95" t="s">
        <v>157</v>
      </c>
      <c r="E3" s="95"/>
      <c r="F3" s="95"/>
      <c r="G3" s="95"/>
    </row>
    <row r="4" spans="2:7">
      <c r="B4" s="93"/>
      <c r="C4" s="64">
        <v>2017</v>
      </c>
      <c r="D4" s="70">
        <v>2018</v>
      </c>
      <c r="E4" s="70">
        <v>2019</v>
      </c>
      <c r="F4" s="70">
        <v>2020</v>
      </c>
      <c r="G4" s="70">
        <v>2021</v>
      </c>
    </row>
    <row r="5" spans="2:7">
      <c r="B5" s="71" t="s">
        <v>122</v>
      </c>
      <c r="C5" s="72">
        <v>7072</v>
      </c>
      <c r="D5" s="73">
        <v>5842</v>
      </c>
      <c r="E5" s="73">
        <v>6578</v>
      </c>
      <c r="F5" s="73">
        <v>8083</v>
      </c>
      <c r="G5" s="73">
        <v>7795</v>
      </c>
    </row>
    <row r="6" spans="2:7">
      <c r="B6" s="71" t="s">
        <v>126</v>
      </c>
      <c r="C6" s="72">
        <v>542</v>
      </c>
      <c r="D6" s="73">
        <v>634.25</v>
      </c>
      <c r="E6" s="73">
        <v>860.25</v>
      </c>
      <c r="F6" s="73">
        <v>783.41666666666663</v>
      </c>
      <c r="G6" s="73">
        <v>927.75</v>
      </c>
    </row>
    <row r="7" spans="2:7">
      <c r="B7" s="71" t="s">
        <v>130</v>
      </c>
      <c r="C7" s="72">
        <v>6508</v>
      </c>
      <c r="D7" s="73">
        <v>4613.833333333333</v>
      </c>
      <c r="E7" s="73">
        <v>6150.333333333333</v>
      </c>
      <c r="F7" s="73">
        <v>7002.916666666667</v>
      </c>
      <c r="G7" s="73">
        <v>6787.083333333333</v>
      </c>
    </row>
    <row r="8" spans="2:7">
      <c r="B8" s="71" t="s">
        <v>133</v>
      </c>
      <c r="C8" s="72">
        <v>4925</v>
      </c>
      <c r="D8" s="73">
        <v>4883.25</v>
      </c>
      <c r="E8" s="73">
        <v>4706</v>
      </c>
      <c r="F8" s="73">
        <v>5070.166666666667</v>
      </c>
      <c r="G8" s="73">
        <v>5076.75</v>
      </c>
    </row>
    <row r="9" spans="2:7" ht="24">
      <c r="B9" s="71" t="s">
        <v>135</v>
      </c>
      <c r="C9" s="72">
        <v>4164</v>
      </c>
      <c r="D9" s="75">
        <v>3590.8333333333335</v>
      </c>
      <c r="E9" s="75">
        <v>2304</v>
      </c>
      <c r="F9" s="75">
        <v>2212.5833333333335</v>
      </c>
      <c r="G9" s="75">
        <v>2208.75</v>
      </c>
    </row>
    <row r="10" spans="2:7">
      <c r="B10" s="71" t="s">
        <v>141</v>
      </c>
      <c r="C10" s="72">
        <v>984</v>
      </c>
      <c r="D10" s="73">
        <v>972.91666666666663</v>
      </c>
      <c r="E10" s="73">
        <v>1176.4166666666667</v>
      </c>
      <c r="F10" s="73">
        <v>757.90909090909088</v>
      </c>
      <c r="G10" s="73">
        <v>973.28571428571433</v>
      </c>
    </row>
    <row r="11" spans="2:7">
      <c r="B11" s="71" t="s">
        <v>146</v>
      </c>
      <c r="C11" s="72">
        <v>3540</v>
      </c>
      <c r="D11" s="73">
        <v>2873.1666666666665</v>
      </c>
      <c r="E11" s="73">
        <v>3435.3333333333335</v>
      </c>
      <c r="F11" s="73">
        <v>3304.3333333333335</v>
      </c>
      <c r="G11" s="73">
        <v>3536.3333333333335</v>
      </c>
    </row>
    <row r="12" spans="2:7">
      <c r="B12" s="71" t="s">
        <v>150</v>
      </c>
      <c r="C12" s="72">
        <v>6545</v>
      </c>
      <c r="D12" s="76">
        <v>5928</v>
      </c>
      <c r="E12" s="76">
        <v>6300</v>
      </c>
      <c r="F12" s="76">
        <v>8386</v>
      </c>
      <c r="G12" s="76">
        <v>12159</v>
      </c>
    </row>
    <row r="13" spans="2:7">
      <c r="B13" s="71" t="s">
        <v>143</v>
      </c>
      <c r="C13" s="72">
        <v>3203</v>
      </c>
      <c r="D13" s="73">
        <v>2065.25</v>
      </c>
      <c r="E13" s="73">
        <v>2315.75</v>
      </c>
      <c r="F13" s="73">
        <v>2844.5</v>
      </c>
      <c r="G13" s="73">
        <v>2125.75</v>
      </c>
    </row>
    <row r="14" spans="2:7" ht="24">
      <c r="B14" s="71" t="s">
        <v>159</v>
      </c>
      <c r="C14" s="72">
        <v>4599</v>
      </c>
      <c r="D14" s="77">
        <v>4539</v>
      </c>
      <c r="E14" s="77">
        <v>4391</v>
      </c>
      <c r="F14" s="77">
        <v>4671</v>
      </c>
      <c r="G14" s="78">
        <v>5961</v>
      </c>
    </row>
    <row r="15" spans="2:7" ht="24">
      <c r="B15" s="71" t="s">
        <v>160</v>
      </c>
      <c r="C15" s="72">
        <v>1246</v>
      </c>
      <c r="D15" s="77">
        <v>1108</v>
      </c>
      <c r="E15" s="77">
        <v>1090</v>
      </c>
      <c r="F15" s="77">
        <v>1038</v>
      </c>
      <c r="G15" s="77">
        <v>1042</v>
      </c>
    </row>
    <row r="18" spans="2:16">
      <c r="B18" s="65" t="s">
        <v>163</v>
      </c>
      <c r="C18" s="65">
        <v>2018</v>
      </c>
      <c r="D18" s="65">
        <v>2019</v>
      </c>
      <c r="E18" s="65">
        <v>2020</v>
      </c>
      <c r="F18" s="65">
        <v>2021</v>
      </c>
    </row>
    <row r="19" spans="2:16">
      <c r="B19" s="71" t="s">
        <v>122</v>
      </c>
      <c r="C19" s="32">
        <f>D5/C5*100-100</f>
        <v>-17.392533936651589</v>
      </c>
      <c r="D19" s="32">
        <f t="shared" ref="D19:F19" si="0">E5/D5*100-100</f>
        <v>12.5984251968504</v>
      </c>
      <c r="E19" s="32">
        <f t="shared" si="0"/>
        <v>22.879294618425064</v>
      </c>
      <c r="F19" s="32">
        <f t="shared" si="0"/>
        <v>-3.5630335271557527</v>
      </c>
    </row>
    <row r="20" spans="2:16">
      <c r="B20" s="71" t="s">
        <v>126</v>
      </c>
      <c r="C20" s="32">
        <f t="shared" ref="C20:F29" si="1">D6/C6*100-100</f>
        <v>17.020295202952028</v>
      </c>
      <c r="D20" s="32">
        <f t="shared" si="1"/>
        <v>35.632636972802516</v>
      </c>
      <c r="E20" s="32">
        <f t="shared" si="1"/>
        <v>-8.9315121573186076</v>
      </c>
      <c r="F20" s="33">
        <f t="shared" si="1"/>
        <v>18.42357196042974</v>
      </c>
    </row>
    <row r="21" spans="2:16">
      <c r="B21" s="71" t="s">
        <v>130</v>
      </c>
      <c r="C21" s="32">
        <f t="shared" si="1"/>
        <v>-29.105203851669742</v>
      </c>
      <c r="D21" s="32">
        <f t="shared" si="1"/>
        <v>33.302026514467371</v>
      </c>
      <c r="E21" s="32">
        <f t="shared" si="1"/>
        <v>13.862392282261141</v>
      </c>
      <c r="F21" s="32">
        <f t="shared" si="1"/>
        <v>-3.0820491461890924</v>
      </c>
    </row>
    <row r="22" spans="2:16">
      <c r="B22" s="71" t="s">
        <v>133</v>
      </c>
      <c r="C22" s="32">
        <f t="shared" si="1"/>
        <v>-0.84771573604061246</v>
      </c>
      <c r="D22" s="32">
        <f t="shared" si="1"/>
        <v>-3.6297547739722518</v>
      </c>
      <c r="E22" s="32">
        <f t="shared" si="1"/>
        <v>7.7383482079614652</v>
      </c>
      <c r="F22" s="32">
        <f t="shared" si="1"/>
        <v>0.12984451530191166</v>
      </c>
    </row>
    <row r="23" spans="2:16" ht="24">
      <c r="B23" s="71" t="s">
        <v>135</v>
      </c>
      <c r="C23" s="32">
        <f t="shared" si="1"/>
        <v>-13.764809478065956</v>
      </c>
      <c r="D23" s="33">
        <f t="shared" si="1"/>
        <v>-35.836621025760039</v>
      </c>
      <c r="E23" s="32">
        <f t="shared" si="1"/>
        <v>-3.9677372685185048</v>
      </c>
      <c r="F23" s="32">
        <f t="shared" si="1"/>
        <v>-0.17325147828707088</v>
      </c>
      <c r="I23" s="96" t="s">
        <v>164</v>
      </c>
      <c r="J23" s="96"/>
      <c r="K23" s="96"/>
      <c r="L23" s="96"/>
      <c r="M23" s="96"/>
      <c r="N23" s="96"/>
      <c r="O23" s="96"/>
      <c r="P23" s="96"/>
    </row>
    <row r="24" spans="2:16">
      <c r="B24" s="71" t="s">
        <v>141</v>
      </c>
      <c r="C24" s="32">
        <f t="shared" si="1"/>
        <v>-1.126355013550139</v>
      </c>
      <c r="D24" s="32">
        <f t="shared" si="1"/>
        <v>20.916488222698092</v>
      </c>
      <c r="E24" s="33">
        <f t="shared" si="1"/>
        <v>-35.574774449889574</v>
      </c>
      <c r="F24" s="33">
        <f t="shared" si="1"/>
        <v>28.417210713000571</v>
      </c>
      <c r="I24" s="96"/>
      <c r="J24" s="96"/>
      <c r="K24" s="96"/>
      <c r="L24" s="96"/>
      <c r="M24" s="96"/>
      <c r="N24" s="96"/>
      <c r="O24" s="96"/>
      <c r="P24" s="96"/>
    </row>
    <row r="25" spans="2:16">
      <c r="B25" s="71" t="s">
        <v>146</v>
      </c>
      <c r="C25" s="32">
        <f t="shared" si="1"/>
        <v>-18.837099811676083</v>
      </c>
      <c r="D25" s="32">
        <f t="shared" si="1"/>
        <v>19.566100121816831</v>
      </c>
      <c r="E25" s="32">
        <f t="shared" si="1"/>
        <v>-3.813312633417425</v>
      </c>
      <c r="F25" s="32">
        <f t="shared" si="1"/>
        <v>7.0210834258044912</v>
      </c>
      <c r="I25" s="96"/>
      <c r="J25" s="96"/>
      <c r="K25" s="96"/>
      <c r="L25" s="96"/>
      <c r="M25" s="96"/>
      <c r="N25" s="96"/>
      <c r="O25" s="96"/>
      <c r="P25" s="96"/>
    </row>
    <row r="26" spans="2:16">
      <c r="B26" s="71" t="s">
        <v>150</v>
      </c>
      <c r="C26" s="32">
        <f t="shared" si="1"/>
        <v>-9.4270435446906049</v>
      </c>
      <c r="D26" s="32">
        <f t="shared" si="1"/>
        <v>6.2753036437247118</v>
      </c>
      <c r="E26" s="32">
        <f t="shared" si="1"/>
        <v>33.111111111111114</v>
      </c>
      <c r="F26" s="33">
        <f t="shared" si="1"/>
        <v>44.991652754590973</v>
      </c>
      <c r="I26" s="96"/>
      <c r="J26" s="96"/>
      <c r="K26" s="96"/>
      <c r="L26" s="96"/>
      <c r="M26" s="96"/>
      <c r="N26" s="96"/>
      <c r="O26" s="96"/>
      <c r="P26" s="96"/>
    </row>
    <row r="27" spans="2:16">
      <c r="B27" s="71" t="s">
        <v>143</v>
      </c>
      <c r="C27" s="32">
        <f t="shared" si="1"/>
        <v>-35.521386200437092</v>
      </c>
      <c r="D27" s="32">
        <f t="shared" si="1"/>
        <v>12.129282169228901</v>
      </c>
      <c r="E27" s="32">
        <f t="shared" si="1"/>
        <v>22.832775558674285</v>
      </c>
      <c r="F27" s="33">
        <f t="shared" si="1"/>
        <v>-25.268061170680255</v>
      </c>
      <c r="I27" s="96"/>
      <c r="J27" s="96"/>
      <c r="K27" s="96"/>
      <c r="L27" s="96"/>
      <c r="M27" s="96"/>
      <c r="N27" s="96"/>
      <c r="O27" s="96"/>
      <c r="P27" s="96"/>
    </row>
    <row r="28" spans="2:16" ht="24">
      <c r="B28" s="71" t="s">
        <v>159</v>
      </c>
      <c r="C28" s="32">
        <f t="shared" si="1"/>
        <v>-1.3046314416177438</v>
      </c>
      <c r="D28" s="32">
        <f t="shared" si="1"/>
        <v>-3.2606300947345233</v>
      </c>
      <c r="E28" s="32">
        <f t="shared" si="1"/>
        <v>6.3766795718515112</v>
      </c>
      <c r="F28" s="32">
        <f t="shared" si="1"/>
        <v>27.617212588310849</v>
      </c>
      <c r="I28" s="96"/>
      <c r="J28" s="96"/>
      <c r="K28" s="96"/>
      <c r="L28" s="96"/>
      <c r="M28" s="96"/>
      <c r="N28" s="96"/>
      <c r="O28" s="96"/>
      <c r="P28" s="96"/>
    </row>
    <row r="29" spans="2:16" ht="24">
      <c r="B29" s="71" t="s">
        <v>160</v>
      </c>
      <c r="C29" s="32">
        <f t="shared" si="1"/>
        <v>-11.075441412520064</v>
      </c>
      <c r="D29" s="32">
        <f t="shared" si="1"/>
        <v>-1.6245487364620885</v>
      </c>
      <c r="E29" s="32">
        <f t="shared" si="1"/>
        <v>-4.7706422018348604</v>
      </c>
      <c r="F29" s="32">
        <f t="shared" si="1"/>
        <v>0.38535645472062185</v>
      </c>
      <c r="I29" s="96"/>
      <c r="J29" s="96"/>
      <c r="K29" s="96"/>
      <c r="L29" s="96"/>
      <c r="M29" s="96"/>
      <c r="N29" s="96"/>
      <c r="O29" s="96"/>
      <c r="P29" s="96"/>
    </row>
    <row r="30" spans="2:16">
      <c r="I30" s="96"/>
      <c r="J30" s="96"/>
      <c r="K30" s="96"/>
      <c r="L30" s="96"/>
      <c r="M30" s="96"/>
      <c r="N30" s="96"/>
      <c r="O30" s="96"/>
      <c r="P30" s="96"/>
    </row>
    <row r="31" spans="2:16">
      <c r="I31" s="96"/>
      <c r="J31" s="96"/>
      <c r="K31" s="96"/>
      <c r="L31" s="96"/>
      <c r="M31" s="96"/>
      <c r="N31" s="96"/>
      <c r="O31" s="96"/>
      <c r="P31" s="96"/>
    </row>
    <row r="32" spans="2:16">
      <c r="I32" s="96"/>
      <c r="J32" s="96"/>
      <c r="K32" s="96"/>
      <c r="L32" s="96"/>
      <c r="M32" s="96"/>
      <c r="N32" s="96"/>
      <c r="O32" s="96"/>
      <c r="P32" s="96"/>
    </row>
    <row r="33" spans="9:16">
      <c r="I33" s="96"/>
      <c r="J33" s="96"/>
      <c r="K33" s="96"/>
      <c r="L33" s="96"/>
      <c r="M33" s="96"/>
      <c r="N33" s="96"/>
      <c r="O33" s="96"/>
      <c r="P33" s="96"/>
    </row>
  </sheetData>
  <mergeCells count="3">
    <mergeCell ref="B3:B4"/>
    <mergeCell ref="D3:G3"/>
    <mergeCell ref="I23:P3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2024-09-17T15:51:45+00:00</FechayHora>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7" ma:contentTypeDescription="Crear nuevo documento." ma:contentTypeScope="" ma:versionID="0d08a7f4536166868a33e800c2edfcd4">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e8f015c8ab1b2c38d5e63ec51b9816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4C4EC6-F28C-4DBF-A808-FE056420881B}"/>
</file>

<file path=customXml/itemProps2.xml><?xml version="1.0" encoding="utf-8"?>
<ds:datastoreItem xmlns:ds="http://schemas.openxmlformats.org/officeDocument/2006/customXml" ds:itemID="{D410C01B-B92B-4CA7-982C-5BB424EEA441}"/>
</file>

<file path=customXml/itemProps3.xml><?xml version="1.0" encoding="utf-8"?>
<ds:datastoreItem xmlns:ds="http://schemas.openxmlformats.org/officeDocument/2006/customXml" ds:itemID="{E1D34731-8242-4C13-9FCD-F1BBB28F6F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dc:creator>
  <cp:keywords/>
  <dc:description/>
  <cp:lastModifiedBy>Alonso Correa Toro</cp:lastModifiedBy>
  <cp:revision/>
  <dcterms:created xsi:type="dcterms:W3CDTF">2023-11-16T21:56:32Z</dcterms:created>
  <dcterms:modified xsi:type="dcterms:W3CDTF">2023-11-21T19:47:15Z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