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02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iana\Documents\2025 MERCADOS\MUNICIPIOS UAF 2025\2025\EL CASTILLO\"/>
    </mc:Choice>
  </mc:AlternateContent>
  <xr:revisionPtr revIDLastSave="2" documentId="11_220878E8D3315749FE7A82D8C56AA861BB170E0D" xr6:coauthVersionLast="47" xr6:coauthVersionMax="47" xr10:uidLastSave="{0E40A32E-892A-45EF-A88A-FFC97C760AB4}"/>
  <bookViews>
    <workbookView xWindow="0" yWindow="0" windowWidth="20490" windowHeight="7755" firstSheet="1" activeTab="7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externalReferences>
    <externalReference r:id="rId9"/>
  </externalReferences>
  <definedNames>
    <definedName name="_xlnm._FilterDatabase" localSheetId="4" hidden="1">'4.3.1. % MERCADO FLETE PRODUCTO'!$B$17:$E$25</definedName>
    <definedName name="_xlnm._FilterDatabase" localSheetId="5" hidden="1">'4.3.2. PRECIOS PAGAD PRODUCTOR'!$B$2:$G$5</definedName>
    <definedName name="_xlnm._FilterDatabase" localSheetId="6" hidden="1">'4.3.3. PRECIOS PROMEDIO SIPSA'!$N$2:$O$6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10" l="1"/>
  <c r="F28" i="9"/>
  <c r="E28" i="9"/>
  <c r="D28" i="9"/>
  <c r="C28" i="9"/>
  <c r="G28" i="9" s="1" a="1"/>
  <c r="G28" i="9" s="1"/>
  <c r="H14" i="9"/>
  <c r="H13" i="9"/>
  <c r="H12" i="9"/>
  <c r="H11" i="9"/>
  <c r="H10" i="9"/>
  <c r="H9" i="9"/>
  <c r="H8" i="9"/>
  <c r="H7" i="9"/>
  <c r="H6" i="9"/>
  <c r="H5" i="9"/>
  <c r="H4" i="9"/>
  <c r="H3" i="9"/>
  <c r="I4" i="8"/>
  <c r="I5" i="8"/>
  <c r="I6" i="8"/>
  <c r="I7" i="8"/>
  <c r="I8" i="8"/>
  <c r="I9" i="8"/>
  <c r="I10" i="8"/>
  <c r="I11" i="8"/>
  <c r="I12" i="8"/>
  <c r="I13" i="8"/>
  <c r="I14" i="8"/>
  <c r="H5" i="8"/>
  <c r="H6" i="8"/>
  <c r="H7" i="8"/>
  <c r="H8" i="8"/>
  <c r="H9" i="8"/>
  <c r="H10" i="8"/>
  <c r="H11" i="8"/>
  <c r="H12" i="8"/>
  <c r="H13" i="8"/>
  <c r="H14" i="8"/>
  <c r="I3" i="6" l="1"/>
  <c r="I13" i="6"/>
  <c r="I6" i="6"/>
  <c r="I8" i="6" l="1"/>
  <c r="F25" i="9" l="1"/>
  <c r="H4" i="8"/>
  <c r="H3" i="8" l="1"/>
  <c r="M16" i="7" l="1"/>
  <c r="I10" i="6"/>
  <c r="I5" i="6" l="1"/>
  <c r="I12" i="6"/>
  <c r="I14" i="6"/>
  <c r="I4" i="6"/>
  <c r="I11" i="6"/>
  <c r="I9" i="6"/>
  <c r="I7" i="6"/>
  <c r="F26" i="9" l="1"/>
  <c r="F27" i="9"/>
  <c r="E26" i="9"/>
  <c r="E27" i="9"/>
  <c r="D26" i="9"/>
  <c r="D27" i="9"/>
  <c r="C26" i="9"/>
  <c r="G26" i="9" s="1" a="1"/>
  <c r="C27" i="9"/>
  <c r="D25" i="9"/>
  <c r="E25" i="9"/>
  <c r="G27" i="9" l="1" a="1"/>
  <c r="G27" i="9" s="1"/>
  <c r="G26" i="9"/>
  <c r="M14" i="7"/>
  <c r="M15" i="7"/>
  <c r="M5" i="7" l="1"/>
  <c r="C25" i="9" l="1"/>
  <c r="G25" i="9" l="1" a="1"/>
  <c r="G25" i="9" s="1"/>
  <c r="I3" i="8"/>
  <c r="M13" i="7" l="1"/>
  <c r="M12" i="7"/>
  <c r="F18" i="9" l="1"/>
  <c r="F19" i="9"/>
  <c r="F20" i="9"/>
  <c r="F21" i="9"/>
  <c r="F22" i="9"/>
  <c r="F23" i="9"/>
  <c r="F24" i="9"/>
  <c r="E18" i="9"/>
  <c r="E19" i="9"/>
  <c r="E20" i="9"/>
  <c r="E21" i="9"/>
  <c r="E22" i="9"/>
  <c r="E23" i="9"/>
  <c r="E24" i="9"/>
  <c r="D18" i="9"/>
  <c r="D19" i="9"/>
  <c r="D20" i="9"/>
  <c r="D21" i="9"/>
  <c r="D22" i="9"/>
  <c r="D23" i="9"/>
  <c r="D24" i="9"/>
  <c r="D17" i="9"/>
  <c r="E17" i="9"/>
  <c r="F17" i="9"/>
  <c r="C18" i="9"/>
  <c r="C19" i="9"/>
  <c r="C20" i="9"/>
  <c r="C21" i="9"/>
  <c r="C22" i="9"/>
  <c r="C23" i="9"/>
  <c r="C24" i="9"/>
  <c r="C17" i="9"/>
  <c r="M6" i="7"/>
  <c r="M7" i="7"/>
  <c r="M8" i="7"/>
  <c r="M9" i="7"/>
  <c r="M10" i="7"/>
  <c r="M11" i="7"/>
  <c r="G24" i="9" l="1" a="1"/>
  <c r="G24" i="9" s="1"/>
  <c r="G21" i="9" a="1"/>
  <c r="G21" i="9" s="1"/>
  <c r="G23" i="9" a="1"/>
  <c r="G23" i="9" s="1"/>
  <c r="G19" i="9" a="1"/>
  <c r="G19" i="9" s="1"/>
  <c r="G17" i="9" a="1"/>
  <c r="G17" i="9" s="1"/>
  <c r="G20" i="9" a="1"/>
  <c r="G20" i="9" s="1"/>
  <c r="G22" i="9" a="1"/>
  <c r="G22" i="9" s="1"/>
  <c r="G18" i="9" a="1"/>
  <c r="G18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<sst xmlns="http://schemas.openxmlformats.org/spreadsheetml/2006/main" count="365" uniqueCount="150">
  <si>
    <t>Tabla 1. Organizaciones de la Agricultura Familiar (OAF) participantes de los encuentros territoriales en el municipio de El Castillo</t>
  </si>
  <si>
    <t>Nombre y sigla asociación</t>
  </si>
  <si>
    <t>Principales productos comercializados</t>
  </si>
  <si>
    <t>No. de familias asociadas</t>
  </si>
  <si>
    <t>Servicios que presta la OAF</t>
  </si>
  <si>
    <t>Corporación agropecuaria e industrial de la Orinoquia</t>
  </si>
  <si>
    <t>Yuca</t>
  </si>
  <si>
    <t>Capacitacion y formacion Comercialización Colectiva</t>
  </si>
  <si>
    <t>Asociación agropecuaria industrial y turística de la vereda santa Helena</t>
  </si>
  <si>
    <t>Maracuyá</t>
  </si>
  <si>
    <t xml:space="preserve">Asistencia tecnica y Formulacion de proyectos </t>
  </si>
  <si>
    <t>ASOPROAGRICAL</t>
  </si>
  <si>
    <t>Plátano</t>
  </si>
  <si>
    <t>Comercialización Colectiva</t>
  </si>
  <si>
    <t>Asociación productora de la isla</t>
  </si>
  <si>
    <t xml:space="preserve">Cerdo kg en pie </t>
  </si>
  <si>
    <t xml:space="preserve">Pollo kg en pie </t>
  </si>
  <si>
    <t>Producto(s)</t>
  </si>
  <si>
    <t>Presentación</t>
  </si>
  <si>
    <t>Clientes (%)</t>
  </si>
  <si>
    <t>Contrato y/o acuerdo comercial establecido</t>
  </si>
  <si>
    <t>Forma de pago</t>
  </si>
  <si>
    <t>Primer punto de comercialización  (%)</t>
  </si>
  <si>
    <t>Bolsa x 30 Kg</t>
  </si>
  <si>
    <t xml:space="preserve">Intermediario 100% </t>
  </si>
  <si>
    <t>No</t>
  </si>
  <si>
    <t>Contado</t>
  </si>
  <si>
    <t>Finca 100%</t>
  </si>
  <si>
    <t>Bolsa x 10 Kg</t>
  </si>
  <si>
    <t>Crédito</t>
  </si>
  <si>
    <t>Asociación de productores agrícolas de Canaguaro</t>
  </si>
  <si>
    <t>Bolsa x 21 Kg</t>
  </si>
  <si>
    <t>Cerdo 70 kg en pie</t>
  </si>
  <si>
    <t>Consumidor final 70%</t>
  </si>
  <si>
    <t>Cabecera Municipal 100%</t>
  </si>
  <si>
    <t>Mercados Campesinos 30%</t>
  </si>
  <si>
    <t xml:space="preserve">Kilogramo en pie </t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</si>
  <si>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Granada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</si>
  <si>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</si>
  <si>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</si>
  <si>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</si>
  <si>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</si>
  <si>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</si>
  <si>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Fruver y Carnes Martinez</t>
  </si>
  <si>
    <t>Supermercado</t>
  </si>
  <si>
    <t>Maíz seco</t>
  </si>
  <si>
    <t xml:space="preserve">Cabecera Municipal El Castillo </t>
  </si>
  <si>
    <t>El Castillo 100%</t>
  </si>
  <si>
    <t>Platano</t>
  </si>
  <si>
    <t>Ganadería Doble Propósito (Res Kg en Pie)</t>
  </si>
  <si>
    <t>Castilac SAS ZOMAC</t>
  </si>
  <si>
    <t>Procesador / Agroindustrial</t>
  </si>
  <si>
    <t>Ganadería Doble Propósito (Leche Cruda)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</si>
  <si>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Granada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</si>
  <si>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</si>
  <si>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</si>
  <si>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</si>
  <si>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</si>
  <si>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</si>
  <si>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</si>
  <si>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Bulto de 50 kg</t>
  </si>
  <si>
    <t xml:space="preserve">Semanal </t>
  </si>
  <si>
    <t>Bulto de 30 kg</t>
  </si>
  <si>
    <t>Bolsa de 25 kg</t>
  </si>
  <si>
    <t>Res kg en pie</t>
  </si>
  <si>
    <t>Litro</t>
  </si>
  <si>
    <t>Diario</t>
  </si>
  <si>
    <t>Credito</t>
  </si>
  <si>
    <t xml:space="preserve">El Castillo 70 % Guamal 30 </t>
  </si>
  <si>
    <t>UFH</t>
  </si>
  <si>
    <t>Línea productiva</t>
  </si>
  <si>
    <t>Presentación del producto</t>
  </si>
  <si>
    <t>Principales compradores</t>
  </si>
  <si>
    <t>Primer punto de comercialización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</si>
  <si>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</si>
  <si>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</si>
  <si>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</si>
  <si>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</si>
  <si>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</si>
  <si>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</si>
  <si>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</si>
  <si>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minimo</t>
  </si>
  <si>
    <t>Maximo</t>
  </si>
  <si>
    <t>01UaE-92</t>
  </si>
  <si>
    <t>Aguacate Lorena</t>
  </si>
  <si>
    <t>Kilogramo</t>
  </si>
  <si>
    <t xml:space="preserve">Intermediario </t>
  </si>
  <si>
    <t xml:space="preserve">Centro Poblado Dosquebradas 100% </t>
  </si>
  <si>
    <t>Maíz Amarillo Tecnificado</t>
  </si>
  <si>
    <t xml:space="preserve">Bulto x 50 kg </t>
  </si>
  <si>
    <t xml:space="preserve">Mayorista </t>
  </si>
  <si>
    <t>Bogota 100%</t>
  </si>
  <si>
    <t>02Ua-80</t>
  </si>
  <si>
    <t>Arroz Secano Mecanizado</t>
  </si>
  <si>
    <t>Carga x 125 kg</t>
  </si>
  <si>
    <t xml:space="preserve">Agroindustria </t>
  </si>
  <si>
    <t>Guamal 100%</t>
  </si>
  <si>
    <t xml:space="preserve">Bolsa x 30 kg </t>
  </si>
  <si>
    <t>09PdL2s1-38</t>
  </si>
  <si>
    <t>Café Sombrío</t>
  </si>
  <si>
    <t>Carga 125 x kg</t>
  </si>
  <si>
    <t>09UdL2s1-38</t>
  </si>
  <si>
    <t>Bolsa x 10kg</t>
  </si>
  <si>
    <t>08UapL-44</t>
  </si>
  <si>
    <t>Cacao Sombrío</t>
  </si>
  <si>
    <t>Bulto x 65 kg</t>
  </si>
  <si>
    <t>Plátano Hartón</t>
  </si>
  <si>
    <t>Racimo x 22 kg</t>
  </si>
  <si>
    <t xml:space="preserve">Intermediario 
Consumidor Final </t>
  </si>
  <si>
    <t>80%
20%</t>
  </si>
  <si>
    <t>Avicultura De Engorde</t>
  </si>
  <si>
    <t>Pollo kg en pie</t>
  </si>
  <si>
    <t xml:space="preserve">Consumidor Final </t>
  </si>
  <si>
    <t>Ganadería Doble Propósito (res kg en pie)</t>
  </si>
  <si>
    <t>Res en pie 400 kg</t>
  </si>
  <si>
    <t>Ganadería Doble Propósito (leche)</t>
  </si>
  <si>
    <t xml:space="preserve">Cantina 40  x lt </t>
  </si>
  <si>
    <t>Porcicultura De Ceba</t>
  </si>
  <si>
    <t>Cerdo en pie 110 kg</t>
  </si>
  <si>
    <t>Villavicencio 100%</t>
  </si>
  <si>
    <t>Polígono</t>
  </si>
  <si>
    <t>Corregimiento o vereda</t>
  </si>
  <si>
    <t>PLAYA RICA</t>
  </si>
  <si>
    <t>CAÑO TIGRE</t>
  </si>
  <si>
    <t>RIO VIEJO</t>
  </si>
  <si>
    <t>EL JARDÍN</t>
  </si>
  <si>
    <t>CAÑO CLARO</t>
  </si>
  <si>
    <t>Ganadería Doble Propósito</t>
  </si>
  <si>
    <t>VEINTE DE JULIO</t>
  </si>
  <si>
    <t>CAÑO EMBARRADO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</si>
  <si>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</si>
  <si>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</si>
  <si>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</si>
  <si>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</si>
  <si>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>Bolsa x 27 kg</t>
  </si>
  <si>
    <t>Bulto x 40 kg</t>
  </si>
  <si>
    <t>Bulto x 50 kg</t>
  </si>
  <si>
    <t>Canastilla x 25 KG</t>
  </si>
  <si>
    <t xml:space="preserve">Res kg en pie </t>
  </si>
  <si>
    <t xml:space="preserve">Línea productiva </t>
  </si>
  <si>
    <t>Promedio</t>
  </si>
  <si>
    <t>Verificar</t>
  </si>
  <si>
    <t>Avicultura De Engorde (Pollo de engorde)</t>
  </si>
  <si>
    <t xml:space="preserve">Cacao Sombrio </t>
  </si>
  <si>
    <t xml:space="preserve">Ganadería Doble Propósito (Res kg en pie) </t>
  </si>
  <si>
    <t>Ganadería Doble Propósito (Leche)</t>
  </si>
  <si>
    <t>Precio a escala municipal</t>
  </si>
  <si>
    <t>Precio a escala departamental</t>
  </si>
  <si>
    <t>Precios a escala nacional</t>
  </si>
  <si>
    <t>Precios gremios ( Porkcolombia*, Ffenavi**, Fedegan***)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</si>
</sst>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_-* #,##0_-;\-* #,##0_-;_-* &quot;-&quot;??_-;_-@_-"/>
    <numFmt numFmtId="169" formatCode="_-&quot;$&quot;\ * #,##0_-;\-&quot;$&quot;\ * #,##0_-;_-&quot;$&quot;\ * &quot;-&quot;??_-;_-@"/>
    <numFmt numFmtId="170" formatCode="0.0%"/>
  </numFmts>
  <fonts count="1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sz val="10"/>
      <name val="Arial"/>
      <family val="2"/>
    </font>
    <font>
      <sz val="10"/>
      <color theme="1"/>
      <name val="Arial"/>
    </font>
    <font>
      <sz val="10"/>
      <color rgb="FFFFFFFF"/>
      <name val="Arial"/>
      <family val="2"/>
    </font>
    <font>
      <sz val="12"/>
      <color theme="1"/>
      <name val="Cambria"/>
      <family val="1"/>
    </font>
    <font>
      <sz val="11"/>
      <color rgb="FF000000"/>
      <name val="Arial"/>
      <family val="2"/>
    </font>
    <font>
      <sz val="11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42288C"/>
        <bgColor indexed="64"/>
      </patternFill>
    </fill>
    <fill>
      <patternFill patternType="solid">
        <fgColor rgb="FF005CE6"/>
        <bgColor indexed="64"/>
      </patternFill>
    </fill>
    <fill>
      <patternFill patternType="solid">
        <fgColor rgb="FFFFF29C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4" fillId="0" borderId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19">
    <xf numFmtId="0" fontId="0" fillId="0" borderId="0" xfId="0"/>
    <xf numFmtId="0" fontId="5" fillId="1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8" fillId="6" borderId="1" xfId="0" applyFont="1" applyFill="1" applyBorder="1" applyAlignment="1">
      <alignment horizontal="center" vertical="center" wrapText="1"/>
    </xf>
    <xf numFmtId="165" fontId="7" fillId="0" borderId="1" xfId="1" applyNumberFormat="1" applyFont="1" applyBorder="1" applyAlignment="1">
      <alignment horizontal="center" vertical="center"/>
    </xf>
    <xf numFmtId="165" fontId="7" fillId="0" borderId="0" xfId="1" applyNumberFormat="1" applyFont="1" applyBorder="1"/>
    <xf numFmtId="0" fontId="8" fillId="2" borderId="1" xfId="0" applyFont="1" applyFill="1" applyBorder="1" applyAlignment="1">
      <alignment horizontal="center" vertical="center" wrapText="1"/>
    </xf>
    <xf numFmtId="168" fontId="7" fillId="4" borderId="1" xfId="0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43" fontId="6" fillId="0" borderId="1" xfId="8" applyFont="1" applyFill="1" applyBorder="1" applyAlignment="1">
      <alignment horizontal="center" vertical="center"/>
    </xf>
    <xf numFmtId="43" fontId="7" fillId="5" borderId="1" xfId="8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7" fillId="8" borderId="4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7" fillId="8" borderId="1" xfId="0" applyFont="1" applyFill="1" applyBorder="1" applyAlignment="1">
      <alignment horizontal="center" vertical="center" wrapText="1"/>
    </xf>
    <xf numFmtId="165" fontId="0" fillId="0" borderId="1" xfId="1" applyNumberFormat="1" applyFont="1" applyBorder="1" applyAlignment="1">
      <alignment horizontal="center" vertical="center"/>
    </xf>
    <xf numFmtId="167" fontId="6" fillId="0" borderId="0" xfId="7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43" fontId="7" fillId="0" borderId="1" xfId="8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5" fillId="10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65" fontId="0" fillId="0" borderId="0" xfId="1" applyNumberFormat="1" applyFont="1" applyFill="1" applyBorder="1"/>
    <xf numFmtId="0" fontId="6" fillId="0" borderId="0" xfId="0" applyFont="1" applyAlignment="1">
      <alignment horizontal="center" vertical="center" wrapText="1"/>
    </xf>
    <xf numFmtId="165" fontId="0" fillId="0" borderId="0" xfId="1" applyNumberFormat="1" applyFont="1" applyBorder="1" applyAlignment="1">
      <alignment horizontal="center" vertical="center"/>
    </xf>
    <xf numFmtId="9" fontId="6" fillId="0" borderId="1" xfId="9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6" fillId="0" borderId="5" xfId="8" applyFont="1" applyFill="1" applyBorder="1" applyAlignment="1">
      <alignment horizontal="center" vertical="center"/>
    </xf>
    <xf numFmtId="0" fontId="7" fillId="0" borderId="0" xfId="0" applyFont="1" applyAlignment="1">
      <alignment wrapText="1"/>
    </xf>
    <xf numFmtId="0" fontId="6" fillId="3" borderId="0" xfId="0" applyFont="1" applyFill="1" applyAlignment="1">
      <alignment horizontal="center" vertical="center" wrapText="1"/>
    </xf>
    <xf numFmtId="165" fontId="0" fillId="0" borderId="0" xfId="1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7" fillId="0" borderId="0" xfId="0" applyFont="1" applyAlignment="1" applyProtection="1">
      <alignment horizontal="center" vertical="center"/>
      <protection locked="0"/>
    </xf>
    <xf numFmtId="0" fontId="7" fillId="5" borderId="1" xfId="0" applyFont="1" applyFill="1" applyBorder="1" applyAlignment="1">
      <alignment horizontal="center" vertical="center"/>
    </xf>
    <xf numFmtId="43" fontId="6" fillId="5" borderId="1" xfId="8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 wrapText="1"/>
    </xf>
    <xf numFmtId="0" fontId="8" fillId="6" borderId="9" xfId="0" applyFont="1" applyFill="1" applyBorder="1" applyAlignment="1">
      <alignment horizontal="center" vertical="center" wrapText="1"/>
    </xf>
    <xf numFmtId="0" fontId="10" fillId="7" borderId="3" xfId="0" applyFont="1" applyFill="1" applyBorder="1" applyAlignment="1">
      <alignment horizontal="center" vertical="center"/>
    </xf>
    <xf numFmtId="0" fontId="7" fillId="9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165" fontId="1" fillId="0" borderId="1" xfId="1" applyNumberFormat="1" applyFont="1" applyBorder="1" applyAlignment="1">
      <alignment horizontal="center" vertical="center"/>
    </xf>
    <xf numFmtId="43" fontId="7" fillId="11" borderId="1" xfId="8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9" fontId="7" fillId="0" borderId="1" xfId="0" applyNumberFormat="1" applyFont="1" applyBorder="1" applyAlignment="1">
      <alignment horizontal="center" vertical="center"/>
    </xf>
    <xf numFmtId="165" fontId="6" fillId="0" borderId="1" xfId="1" applyNumberFormat="1" applyFont="1" applyBorder="1" applyAlignment="1">
      <alignment horizontal="center" vertical="center" wrapText="1"/>
    </xf>
    <xf numFmtId="169" fontId="7" fillId="0" borderId="1" xfId="0" applyNumberFormat="1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43" fontId="6" fillId="11" borderId="5" xfId="8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 wrapText="1"/>
    </xf>
    <xf numFmtId="0" fontId="5" fillId="10" borderId="6" xfId="0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 wrapText="1"/>
    </xf>
    <xf numFmtId="0" fontId="12" fillId="13" borderId="0" xfId="0" applyFont="1" applyFill="1" applyAlignment="1">
      <alignment horizontal="center" vertical="center" wrapText="1"/>
    </xf>
    <xf numFmtId="0" fontId="12" fillId="14" borderId="0" xfId="0" applyFont="1" applyFill="1" applyAlignment="1">
      <alignment horizontal="center" vertical="center" wrapText="1"/>
    </xf>
    <xf numFmtId="0" fontId="6" fillId="15" borderId="0" xfId="0" applyFont="1" applyFill="1" applyAlignment="1">
      <alignment horizontal="center" vertical="center" wrapText="1"/>
    </xf>
    <xf numFmtId="0" fontId="6" fillId="5" borderId="0" xfId="0" applyFont="1" applyFill="1" applyAlignment="1">
      <alignment horizontal="center" vertical="center" wrapText="1"/>
    </xf>
    <xf numFmtId="165" fontId="7" fillId="0" borderId="5" xfId="1" applyNumberFormat="1" applyFont="1" applyBorder="1" applyAlignment="1" applyProtection="1">
      <alignment vertical="center"/>
      <protection locked="0"/>
    </xf>
    <xf numFmtId="0" fontId="6" fillId="12" borderId="0" xfId="0" applyFont="1" applyFill="1" applyAlignment="1">
      <alignment horizontal="center" vertical="center" wrapText="1"/>
    </xf>
    <xf numFmtId="0" fontId="7" fillId="0" borderId="1" xfId="0" applyFont="1" applyBorder="1" applyAlignment="1" applyProtection="1">
      <alignment horizontal="center" vertical="center"/>
      <protection locked="0"/>
    </xf>
    <xf numFmtId="165" fontId="7" fillId="0" borderId="1" xfId="1" applyNumberFormat="1" applyFont="1" applyFill="1" applyBorder="1" applyAlignment="1" applyProtection="1">
      <alignment horizontal="center" vertical="center"/>
      <protection locked="0"/>
    </xf>
    <xf numFmtId="43" fontId="6" fillId="11" borderId="1" xfId="8" applyFont="1" applyFill="1" applyBorder="1" applyAlignment="1">
      <alignment horizontal="center" vertical="center"/>
    </xf>
    <xf numFmtId="43" fontId="6" fillId="5" borderId="5" xfId="8" applyFont="1" applyFill="1" applyBorder="1" applyAlignment="1">
      <alignment horizontal="center" vertical="center"/>
    </xf>
    <xf numFmtId="165" fontId="1" fillId="0" borderId="0" xfId="1" applyNumberFormat="1" applyFont="1" applyBorder="1" applyAlignment="1">
      <alignment horizontal="center" vertical="center"/>
    </xf>
    <xf numFmtId="0" fontId="13" fillId="0" borderId="0" xfId="0" applyFont="1" applyAlignment="1">
      <alignment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left" vertical="center"/>
    </xf>
    <xf numFmtId="0" fontId="6" fillId="0" borderId="17" xfId="0" applyFont="1" applyBorder="1" applyAlignment="1">
      <alignment horizontal="center" vertical="center" wrapText="1"/>
    </xf>
    <xf numFmtId="0" fontId="15" fillId="0" borderId="1" xfId="0" applyFont="1" applyBorder="1" applyAlignment="1" applyProtection="1">
      <alignment horizontal="center"/>
      <protection locked="0"/>
    </xf>
    <xf numFmtId="0" fontId="15" fillId="0" borderId="1" xfId="0" applyFont="1" applyBorder="1" applyAlignment="1" applyProtection="1">
      <alignment horizontal="center" wrapText="1"/>
      <protection locked="0"/>
    </xf>
    <xf numFmtId="0" fontId="15" fillId="0" borderId="8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 applyProtection="1">
      <alignment horizontal="center" vertical="center"/>
      <protection locked="0"/>
    </xf>
    <xf numFmtId="0" fontId="15" fillId="0" borderId="26" xfId="0" applyFont="1" applyBorder="1" applyAlignment="1">
      <alignment horizontal="center" vertical="center" wrapText="1"/>
    </xf>
    <xf numFmtId="0" fontId="15" fillId="0" borderId="7" xfId="0" applyFont="1" applyBorder="1" applyAlignment="1" applyProtection="1">
      <alignment horizontal="center" vertical="center"/>
      <protection locked="0"/>
    </xf>
    <xf numFmtId="0" fontId="14" fillId="0" borderId="7" xfId="0" applyFont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10" borderId="2" xfId="0" applyFont="1" applyFill="1" applyBorder="1" applyAlignment="1">
      <alignment horizontal="center" vertical="center" wrapText="1"/>
    </xf>
    <xf numFmtId="0" fontId="5" fillId="10" borderId="4" xfId="0" applyFont="1" applyFill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left" vertical="center"/>
    </xf>
    <xf numFmtId="0" fontId="6" fillId="0" borderId="14" xfId="0" applyFont="1" applyBorder="1" applyAlignment="1">
      <alignment horizontal="left" vertical="center"/>
    </xf>
    <xf numFmtId="0" fontId="6" fillId="0" borderId="23" xfId="0" applyFont="1" applyBorder="1" applyAlignment="1">
      <alignment horizontal="center" vertical="center" wrapText="1"/>
    </xf>
    <xf numFmtId="0" fontId="13" fillId="0" borderId="24" xfId="0" applyFont="1" applyBorder="1" applyAlignment="1">
      <alignment vertical="center" wrapText="1"/>
    </xf>
    <xf numFmtId="0" fontId="6" fillId="0" borderId="25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1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170" fontId="7" fillId="5" borderId="1" xfId="9" applyNumberFormat="1" applyFont="1" applyFill="1" applyBorder="1" applyAlignment="1">
      <alignment horizontal="center" vertical="center"/>
    </xf>
    <xf numFmtId="170" fontId="7" fillId="11" borderId="1" xfId="9" applyNumberFormat="1" applyFont="1" applyFill="1" applyBorder="1" applyAlignment="1">
      <alignment horizontal="center" vertical="center"/>
    </xf>
    <xf numFmtId="170" fontId="7" fillId="0" borderId="1" xfId="9" applyNumberFormat="1" applyFont="1" applyFill="1" applyBorder="1" applyAlignment="1">
      <alignment horizontal="center" vertical="center"/>
    </xf>
    <xf numFmtId="170" fontId="7" fillId="12" borderId="1" xfId="9" applyNumberFormat="1" applyFont="1" applyFill="1" applyBorder="1" applyAlignment="1">
      <alignment horizontal="center" vertical="center"/>
    </xf>
  </cellXfs>
  <cellStyles count="11">
    <cellStyle name="Millares" xfId="8" builtinId="3"/>
    <cellStyle name="Millares 2" xfId="10" xr:uid="{00000000-0005-0000-0000-000001000000}"/>
    <cellStyle name="Moneda" xfId="1" builtinId="4"/>
    <cellStyle name="Moneda 2" xfId="6" xr:uid="{00000000-0005-0000-0000-000003000000}"/>
    <cellStyle name="Moneda 2 2" xfId="7" xr:uid="{00000000-0005-0000-0000-000004000000}"/>
    <cellStyle name="Normal" xfId="0" builtinId="0"/>
    <cellStyle name="Normal 2" xfId="2" xr:uid="{00000000-0005-0000-0000-000006000000}"/>
    <cellStyle name="Normal 2 2" xfId="3" xr:uid="{00000000-0005-0000-0000-000007000000}"/>
    <cellStyle name="Porcentaje" xfId="9" builtinId="5"/>
    <cellStyle name="Porcentaje 2 2" xfId="5" xr:uid="{00000000-0005-0000-0000-000009000000}"/>
    <cellStyle name="Porcentaje 2 2 2" xfId="4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856736657917761"/>
          <c:y val="1.5594888373195259E-2"/>
          <c:w val="0.771988188976378"/>
          <c:h val="0.621769127240696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SIPSA'!$C$27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SIPSA'!$B$28:$B$39</c:f>
              <c:strCache>
                <c:ptCount val="12"/>
                <c:pt idx="0">
                  <c:v>Maíz Amarillo Tecnificado</c:v>
                </c:pt>
                <c:pt idx="1">
                  <c:v>Yuca</c:v>
                </c:pt>
                <c:pt idx="2">
                  <c:v>Plátano Hartón</c:v>
                </c:pt>
                <c:pt idx="3">
                  <c:v>Maracuyá</c:v>
                </c:pt>
                <c:pt idx="4">
                  <c:v>Arroz Secano Mecanizado</c:v>
                </c:pt>
                <c:pt idx="5">
                  <c:v>Aguacate Lorena</c:v>
                </c:pt>
                <c:pt idx="6">
                  <c:v>Cacao Sombrio </c:v>
                </c:pt>
                <c:pt idx="7">
                  <c:v>Café Sombrío</c:v>
                </c:pt>
                <c:pt idx="8">
                  <c:v>Avicultura De Engorde (Pollo de engorde)</c:v>
                </c:pt>
                <c:pt idx="9">
                  <c:v>Ganadería Doble Propósito (Res kg en pie) </c:v>
                </c:pt>
                <c:pt idx="10">
                  <c:v>Porcicultura De Ceba</c:v>
                </c:pt>
                <c:pt idx="11">
                  <c:v>Ganadería Doble Propósito (Leche)</c:v>
                </c:pt>
              </c:strCache>
            </c:strRef>
          </c:cat>
          <c:val>
            <c:numRef>
              <c:f>'4.3.3. PRECIOS PROMEDIO SIPSA'!$C$28:$C$39</c:f>
              <c:numCache>
                <c:formatCode>_-"$"\ * #,##0_-;\-"$"\ * #,##0_-;_-"$"\ * "-"??_-;_-@_-</c:formatCode>
                <c:ptCount val="12"/>
                <c:pt idx="0">
                  <c:v>1703.682841800776</c:v>
                </c:pt>
                <c:pt idx="1">
                  <c:v>2011.7619287879838</c:v>
                </c:pt>
                <c:pt idx="2">
                  <c:v>2627.5288061345359</c:v>
                </c:pt>
                <c:pt idx="3">
                  <c:v>2988.8601644150308</c:v>
                </c:pt>
                <c:pt idx="4">
                  <c:v>3077.5830309625167</c:v>
                </c:pt>
                <c:pt idx="5">
                  <c:v>5852.3470430632069</c:v>
                </c:pt>
                <c:pt idx="6">
                  <c:v>8648.6</c:v>
                </c:pt>
                <c:pt idx="7">
                  <c:v>11410</c:v>
                </c:pt>
                <c:pt idx="8">
                  <c:v>8463.8833333333332</c:v>
                </c:pt>
                <c:pt idx="9">
                  <c:v>8463.8833333333332</c:v>
                </c:pt>
                <c:pt idx="10">
                  <c:v>7303</c:v>
                </c:pt>
                <c:pt idx="11">
                  <c:v>1213.1250806399444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14-4BDB-85E0-1729BF00400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1596819664"/>
        <c:axId val="-1596815312"/>
      </c:barChart>
      <c:catAx>
        <c:axId val="-15968196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Línea productiva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1596815312"/>
        <c:crosses val="autoZero"/>
        <c:auto val="1"/>
        <c:lblAlgn val="ctr"/>
        <c:lblOffset val="100"/>
        <c:noMultiLvlLbl val="0"/>
      </c:catAx>
      <c:valAx>
        <c:axId val="-1596815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latin typeface="Arial" panose="020B0604020202020204" pitchFamily="34" charset="0"/>
                    <a:cs typeface="Arial" panose="020B0604020202020204" pitchFamily="34" charset="0"/>
                  </a:rPr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596819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  <a:r>
              <a:rPr lang="es-CO" sz="9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El Castillo.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0922003499562553"/>
          <c:y val="0.19300925925925921"/>
          <c:w val="0.87689107611548556"/>
          <c:h val="0.43246151215626649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MAYOR'!$B$17</c:f>
              <c:strCache>
                <c:ptCount val="1"/>
                <c:pt idx="0">
                  <c:v>Aguacate Lorena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MAYOR'!$C$17:$F$17</c:f>
              <c:numCache>
                <c:formatCode>_-* #,##0_-;\-* #,##0_-;_-* "-"??_-;_-@_-</c:formatCode>
                <c:ptCount val="4"/>
                <c:pt idx="0">
                  <c:v>2.0183361637598836</c:v>
                </c:pt>
                <c:pt idx="1">
                  <c:v>12.71880260583977</c:v>
                </c:pt>
                <c:pt idx="2">
                  <c:v>22.634733275498093</c:v>
                </c:pt>
                <c:pt idx="3">
                  <c:v>19.672972480030154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FF-49CC-AD89-A54DAD154C92}"/>
            </c:ext>
          </c:extLst>
        </c:ser>
        <c:ser>
          <c:idx val="1"/>
          <c:order val="1"/>
          <c:tx>
            <c:strRef>
              <c:f>'4.3.4. VARIACION $ PLAZAS MAYOR'!$B$18</c:f>
              <c:strCache>
                <c:ptCount val="1"/>
                <c:pt idx="0">
                  <c:v>Cacao Sombrio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MAYOR'!$C$18:$F$18</c:f>
              <c:numCache>
                <c:formatCode>_-* #,##0_-;\-* #,##0_-;_-* "-"??_-;_-@_-</c:formatCode>
                <c:ptCount val="4"/>
                <c:pt idx="0">
                  <c:v>22.879294618425064</c:v>
                </c:pt>
                <c:pt idx="1">
                  <c:v>-3.5630335271557527</c:v>
                </c:pt>
                <c:pt idx="2">
                  <c:v>12.918537524053875</c:v>
                </c:pt>
                <c:pt idx="3">
                  <c:v>36.162235855487381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FF-49CC-AD89-A54DAD154C92}"/>
            </c:ext>
          </c:extLst>
        </c:ser>
        <c:ser>
          <c:idx val="2"/>
          <c:order val="2"/>
          <c:tx>
            <c:strRef>
              <c:f>'4.3.4. VARIACION $ PLAZAS MAYOR'!$B$19</c:f>
              <c:strCache>
                <c:ptCount val="1"/>
                <c:pt idx="0">
                  <c:v>Arroz Secano Mecanizado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MAYOR'!$C$19:$F$19</c:f>
              <c:numCache>
                <c:formatCode>_-* #,##0_-;\-* #,##0_-;_-* "-"??_-;_-@_-</c:formatCode>
                <c:ptCount val="4"/>
                <c:pt idx="0">
                  <c:v>25.298535221956556</c:v>
                </c:pt>
                <c:pt idx="1">
                  <c:v>-21.105895237116272</c:v>
                </c:pt>
                <c:pt idx="2">
                  <c:v>35.534243687762682</c:v>
                </c:pt>
                <c:pt idx="3">
                  <c:v>17.307705378134912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0FF-49CC-AD89-A54DAD154C92}"/>
            </c:ext>
          </c:extLst>
        </c:ser>
        <c:ser>
          <c:idx val="3"/>
          <c:order val="3"/>
          <c:tx>
            <c:strRef>
              <c:f>'4.3.4. VARIACION $ PLAZAS MAYOR'!$B$20</c:f>
              <c:strCache>
                <c:ptCount val="1"/>
                <c:pt idx="0">
                  <c:v>Yuca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MAYOR'!$C$20:$F$20</c:f>
              <c:numCache>
                <c:formatCode>_-* #,##0_-;\-* #,##0_-;_-* "-"??_-;_-@_-</c:formatCode>
                <c:ptCount val="4"/>
                <c:pt idx="0">
                  <c:v>-34.425722014914555</c:v>
                </c:pt>
                <c:pt idx="1">
                  <c:v>1.8275387719631766</c:v>
                </c:pt>
                <c:pt idx="2">
                  <c:v>163.81849374428981</c:v>
                </c:pt>
                <c:pt idx="3">
                  <c:v>-34.493781210293932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0FF-49CC-AD89-A54DAD154C92}"/>
            </c:ext>
          </c:extLst>
        </c:ser>
        <c:ser>
          <c:idx val="4"/>
          <c:order val="4"/>
          <c:tx>
            <c:strRef>
              <c:f>'4.3.4. VARIACION $ PLAZAS MAYOR'!$B$21</c:f>
              <c:strCache>
                <c:ptCount val="1"/>
                <c:pt idx="0">
                  <c:v>Café Sombrío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MAYOR'!$C$21:$F$21</c:f>
              <c:numCache>
                <c:formatCode>_-* #,##0_-;\-* #,##0_-;_-* "-"??_-;_-@_-</c:formatCode>
                <c:ptCount val="4"/>
                <c:pt idx="0">
                  <c:v>33.148030495552717</c:v>
                </c:pt>
                <c:pt idx="1">
                  <c:v>45.031611594894429</c:v>
                </c:pt>
                <c:pt idx="2">
                  <c:v>41.544661950978792</c:v>
                </c:pt>
                <c:pt idx="3">
                  <c:v>-24.434888721018069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0FF-49CC-AD89-A54DAD154C92}"/>
            </c:ext>
          </c:extLst>
        </c:ser>
        <c:ser>
          <c:idx val="5"/>
          <c:order val="5"/>
          <c:tx>
            <c:strRef>
              <c:f>'4.3.4. VARIACION $ PLAZAS MAYOR'!$B$22</c:f>
              <c:strCache>
                <c:ptCount val="1"/>
                <c:pt idx="0">
                  <c:v>Maíz Amarillo Tecnificado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14.944424572781671</c:v>
                </c:pt>
                <c:pt idx="1">
                  <c:v>17.952726942929402</c:v>
                </c:pt>
                <c:pt idx="2">
                  <c:v>40.268862930222099</c:v>
                </c:pt>
                <c:pt idx="3">
                  <c:v>-2.3949187371567433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0FF-49CC-AD89-A54DAD154C92}"/>
            </c:ext>
          </c:extLst>
        </c:ser>
        <c:ser>
          <c:idx val="6"/>
          <c:order val="6"/>
          <c:tx>
            <c:strRef>
              <c:f>'4.3.4. VARIACION $ PLAZAS MAYOR'!$B$23</c:f>
              <c:strCache>
                <c:ptCount val="1"/>
                <c:pt idx="0">
                  <c:v>Maracuyá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3.1105469148664326</c:v>
                </c:pt>
                <c:pt idx="1">
                  <c:v>4.2695083662109425</c:v>
                </c:pt>
                <c:pt idx="2">
                  <c:v>24.497129793122923</c:v>
                </c:pt>
                <c:pt idx="3">
                  <c:v>11.316846082413363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0FF-49CC-AD89-A54DAD154C92}"/>
            </c:ext>
          </c:extLst>
        </c:ser>
        <c:ser>
          <c:idx val="7"/>
          <c:order val="7"/>
          <c:tx>
            <c:strRef>
              <c:f>'4.3.4. VARIACION $ PLAZAS MAYOR'!$B$24</c:f>
              <c:strCache>
                <c:ptCount val="1"/>
                <c:pt idx="0">
                  <c:v>Plátano Hartón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-16.39441527508167</c:v>
                </c:pt>
                <c:pt idx="1">
                  <c:v>5.2615869978974104</c:v>
                </c:pt>
                <c:pt idx="2">
                  <c:v>82.268764218168144</c:v>
                </c:pt>
                <c:pt idx="3">
                  <c:v>6.7277065543879218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0FF-49CC-AD89-A54DAD154C92}"/>
            </c:ext>
          </c:extLst>
        </c:ser>
        <c:ser>
          <c:idx val="8"/>
          <c:order val="8"/>
          <c:tx>
            <c:strRef>
              <c:f>'4.3.4. VARIACION $ PLAZAS MAYOR'!$B$25</c:f>
              <c:strCache>
                <c:ptCount val="1"/>
                <c:pt idx="0">
                  <c:v>Avicultura De Engorde (Pollo de engorde)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3.3926064576509134</c:v>
                </c:pt>
                <c:pt idx="1">
                  <c:v>26.829850896381771</c:v>
                </c:pt>
                <c:pt idx="2">
                  <c:v>16.404151343635704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CBB-4D6A-93D4-BE57A216FF2A}"/>
            </c:ext>
          </c:extLst>
        </c:ser>
        <c:ser>
          <c:idx val="9"/>
          <c:order val="9"/>
          <c:tx>
            <c:strRef>
              <c:f>'4.3.4. VARIACION $ PLAZAS MAYOR'!$B$26</c:f>
              <c:strCache>
                <c:ptCount val="1"/>
                <c:pt idx="0">
                  <c:v>Porcicultura De Ceba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CBB-4D6A-93D4-BE57A216FF2A}"/>
            </c:ext>
          </c:extLst>
        </c:ser>
        <c:ser>
          <c:idx val="10"/>
          <c:order val="10"/>
          <c:tx>
            <c:strRef>
              <c:f>'4.3.4. VARIACION $ PLAZAS MAYOR'!$B$27</c:f>
              <c:strCache>
                <c:ptCount val="1"/>
                <c:pt idx="0">
                  <c:v>Ganadería Doble Propósito (Leche)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1.7171498347411358</c:v>
                </c:pt>
                <c:pt idx="1">
                  <c:v>4.0425722696543005</c:v>
                </c:pt>
                <c:pt idx="2">
                  <c:v>25.954528677652291</c:v>
                </c:pt>
                <c:pt idx="3">
                  <c:v>44.328219806859011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CBB-4D6A-93D4-BE57A216FF2A}"/>
            </c:ext>
          </c:extLst>
        </c:ser>
        <c:ser>
          <c:idx val="11"/>
          <c:order val="11"/>
          <c:tx>
            <c:strRef>
              <c:f>'4.3.4. VARIACION $ PLAZAS MAYOR'!$B$28</c:f>
              <c:strCache>
                <c:ptCount val="1"/>
                <c:pt idx="0">
                  <c:v>Ganadería Doble Propósito (Res kg en pie) 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3.3926064576509134</c:v>
                </c:pt>
                <c:pt idx="1">
                  <c:v>26.829850896381771</c:v>
                </c:pt>
                <c:pt idx="2">
                  <c:v>16.404151343635704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CBB-4D6A-93D4-BE57A216FF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596814768"/>
        <c:axId val="-1596813136"/>
      </c:lineChart>
      <c:catAx>
        <c:axId val="-1596814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1596813136"/>
        <c:crosses val="autoZero"/>
        <c:auto val="1"/>
        <c:lblAlgn val="ctr"/>
        <c:lblOffset val="100"/>
        <c:noMultiLvlLbl val="0"/>
      </c:catAx>
      <c:valAx>
        <c:axId val="-1596813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1596814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977713527415872E-2"/>
          <c:y val="0.65006711633465264"/>
          <c:w val="0.78600740143850534"/>
          <c:h val="0.2211062520758098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421</xdr:colOff>
      <xdr:row>17</xdr:row>
      <xdr:rowOff>52916</xdr:rowOff>
    </xdr:from>
    <xdr:to>
      <xdr:col>11</xdr:col>
      <xdr:colOff>81642</xdr:colOff>
      <xdr:row>39</xdr:row>
      <xdr:rowOff>129540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BBD24A1-38E3-4A5C-855A-2ECDCED181B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426355</xdr:colOff>
      <xdr:row>1</xdr:row>
      <xdr:rowOff>108856</xdr:rowOff>
    </xdr:from>
    <xdr:to>
      <xdr:col>15</xdr:col>
      <xdr:colOff>775606</xdr:colOff>
      <xdr:row>25</xdr:row>
      <xdr:rowOff>149677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41AAB8CD-FAE4-42C9-87C6-D7B3A13154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41021_IT_OFERTA_DEMANDA_PRODUCTO_EL%20CASTILL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Oferta "/>
      <sheetName val="Demanda"/>
      <sheetName val="Producto 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10"/>
  <sheetViews>
    <sheetView zoomScale="70" zoomScaleNormal="70" workbookViewId="0">
      <selection activeCell="D5" sqref="D5:D8"/>
    </sheetView>
  </sheetViews>
  <sheetFormatPr defaultColWidth="11.42578125" defaultRowHeight="14.25"/>
  <cols>
    <col min="2" max="2" width="27.42578125" style="2" customWidth="1"/>
    <col min="3" max="3" width="24.28515625" customWidth="1"/>
    <col min="4" max="4" width="11" customWidth="1"/>
    <col min="5" max="5" width="31.5703125" style="22" customWidth="1"/>
  </cols>
  <sheetData>
    <row r="3" spans="2:5" ht="33.75" customHeight="1">
      <c r="B3" s="90" t="s">
        <v>0</v>
      </c>
      <c r="C3" s="90"/>
      <c r="D3" s="90"/>
      <c r="E3" s="90"/>
    </row>
    <row r="4" spans="2:5" ht="38.25">
      <c r="B4" s="1" t="s">
        <v>1</v>
      </c>
      <c r="C4" s="1" t="s">
        <v>2</v>
      </c>
      <c r="D4" s="1" t="s">
        <v>3</v>
      </c>
      <c r="E4" s="1" t="s">
        <v>4</v>
      </c>
    </row>
    <row r="5" spans="2:5" s="10" customFormat="1" ht="51" customHeight="1">
      <c r="B5" s="62" t="s">
        <v>5</v>
      </c>
      <c r="C5" s="62" t="s">
        <v>6</v>
      </c>
      <c r="D5" s="61">
        <v>13</v>
      </c>
      <c r="E5" s="51" t="s">
        <v>7</v>
      </c>
    </row>
    <row r="6" spans="2:5" s="10" customFormat="1" ht="39.75" customHeight="1">
      <c r="B6" s="62" t="s">
        <v>8</v>
      </c>
      <c r="C6" s="62" t="s">
        <v>9</v>
      </c>
      <c r="D6" s="61">
        <v>60</v>
      </c>
      <c r="E6" s="51" t="s">
        <v>10</v>
      </c>
    </row>
    <row r="7" spans="2:5" s="10" customFormat="1" ht="39" customHeight="1">
      <c r="B7" s="62" t="s">
        <v>11</v>
      </c>
      <c r="C7" s="62" t="s">
        <v>12</v>
      </c>
      <c r="D7" s="61">
        <v>20</v>
      </c>
      <c r="E7" s="51" t="s">
        <v>13</v>
      </c>
    </row>
    <row r="8" spans="2:5" ht="47.25" customHeight="1">
      <c r="B8" s="91" t="s">
        <v>14</v>
      </c>
      <c r="C8" s="56" t="s">
        <v>15</v>
      </c>
      <c r="D8" s="61">
        <v>30</v>
      </c>
      <c r="E8" s="51" t="s">
        <v>13</v>
      </c>
    </row>
    <row r="9" spans="2:5">
      <c r="B9" s="92"/>
      <c r="C9" s="62" t="s">
        <v>16</v>
      </c>
      <c r="D9" s="61">
        <v>30</v>
      </c>
      <c r="E9" s="51" t="s">
        <v>13</v>
      </c>
    </row>
    <row r="10" spans="2:5">
      <c r="D10">
        <f>SUM(D5:D9)</f>
        <v>153</v>
      </c>
    </row>
  </sheetData>
  <mergeCells count="2">
    <mergeCell ref="B3:E3"/>
    <mergeCell ref="B8:B9"/>
  </mergeCells>
  <dataValidations count="2">
    <dataValidation type="custom" allowBlank="1" showErrorMessage="1" sqref="C8" xr:uid="{00000000-0002-0000-0000-000000000000}">
      <formula1>AND(GTE(LEN(C8),MIN((0),(20))),LTE(LEN(C8),MAX((0),(20))))</formula1>
    </dataValidation>
    <dataValidation type="decimal" allowBlank="1" showErrorMessage="1" sqref="D5:D9" xr:uid="{00000000-0002-0000-0000-000001000000}">
      <formula1>0</formula1>
      <formula2>100000000000</formula2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H14"/>
  <sheetViews>
    <sheetView topLeftCell="A2" zoomScale="70" zoomScaleNormal="70" workbookViewId="0">
      <selection activeCell="A6" sqref="A6:G14"/>
    </sheetView>
  </sheetViews>
  <sheetFormatPr defaultColWidth="11" defaultRowHeight="14.25"/>
  <cols>
    <col min="1" max="1" width="34.7109375" style="30" customWidth="1"/>
    <col min="2" max="2" width="12.5703125" style="29" bestFit="1" customWidth="1"/>
    <col min="3" max="3" width="15.42578125" style="29" customWidth="1"/>
    <col min="4" max="4" width="18.42578125" style="29" customWidth="1"/>
    <col min="5" max="5" width="11" style="29"/>
    <col min="6" max="6" width="9" style="29" customWidth="1"/>
    <col min="7" max="7" width="22.28515625" style="29" customWidth="1"/>
    <col min="8" max="16384" width="11" style="29"/>
  </cols>
  <sheetData>
    <row r="3" spans="1:8">
      <c r="C3" s="93"/>
      <c r="D3" s="93"/>
      <c r="E3" s="93"/>
      <c r="F3" s="93"/>
      <c r="G3" s="93"/>
    </row>
    <row r="4" spans="1:8">
      <c r="A4" s="29"/>
    </row>
    <row r="5" spans="1:8" ht="15" thickBot="1">
      <c r="A5" s="29"/>
    </row>
    <row r="6" spans="1:8" ht="34.5" customHeight="1">
      <c r="A6" s="94" t="s">
        <v>1</v>
      </c>
      <c r="B6" s="94" t="s">
        <v>17</v>
      </c>
      <c r="C6" s="94" t="s">
        <v>18</v>
      </c>
      <c r="D6" s="94" t="s">
        <v>19</v>
      </c>
      <c r="E6" s="94" t="s">
        <v>20</v>
      </c>
      <c r="F6" s="94" t="s">
        <v>21</v>
      </c>
      <c r="G6" s="94" t="s">
        <v>22</v>
      </c>
      <c r="H6" s="74"/>
    </row>
    <row r="7" spans="1:8" ht="16.5" thickBot="1">
      <c r="A7" s="95"/>
      <c r="B7" s="95"/>
      <c r="C7" s="95"/>
      <c r="D7" s="95"/>
      <c r="E7" s="95"/>
      <c r="F7" s="95"/>
      <c r="G7" s="95"/>
      <c r="H7" s="74"/>
    </row>
    <row r="8" spans="1:8" ht="26.25" thickBot="1">
      <c r="A8" s="75" t="s">
        <v>5</v>
      </c>
      <c r="B8" s="76" t="s">
        <v>6</v>
      </c>
      <c r="C8" s="76" t="s">
        <v>23</v>
      </c>
      <c r="D8" s="77" t="s">
        <v>24</v>
      </c>
      <c r="E8" s="76" t="s">
        <v>25</v>
      </c>
      <c r="F8" s="78" t="s">
        <v>26</v>
      </c>
      <c r="G8" s="77" t="s">
        <v>27</v>
      </c>
      <c r="H8" s="74"/>
    </row>
    <row r="9" spans="1:8" ht="26.25" thickBot="1">
      <c r="A9" s="75" t="s">
        <v>8</v>
      </c>
      <c r="B9" s="76" t="s">
        <v>9</v>
      </c>
      <c r="C9" s="76" t="s">
        <v>28</v>
      </c>
      <c r="D9" s="77" t="s">
        <v>24</v>
      </c>
      <c r="E9" s="76" t="s">
        <v>25</v>
      </c>
      <c r="F9" s="78" t="s">
        <v>29</v>
      </c>
      <c r="G9" s="77" t="s">
        <v>27</v>
      </c>
      <c r="H9" s="74"/>
    </row>
    <row r="10" spans="1:8" ht="26.25" thickBot="1">
      <c r="A10" s="75" t="s">
        <v>30</v>
      </c>
      <c r="B10" s="76" t="s">
        <v>12</v>
      </c>
      <c r="C10" s="76" t="s">
        <v>31</v>
      </c>
      <c r="D10" s="77" t="s">
        <v>24</v>
      </c>
      <c r="E10" s="76" t="s">
        <v>25</v>
      </c>
      <c r="F10" s="78" t="s">
        <v>26</v>
      </c>
      <c r="G10" s="77" t="s">
        <v>27</v>
      </c>
      <c r="H10" s="74"/>
    </row>
    <row r="11" spans="1:8">
      <c r="A11" s="96" t="s">
        <v>14</v>
      </c>
      <c r="B11" s="96" t="s">
        <v>15</v>
      </c>
      <c r="C11" s="99" t="s">
        <v>32</v>
      </c>
      <c r="D11" s="79" t="s">
        <v>33</v>
      </c>
      <c r="E11" s="101" t="s">
        <v>25</v>
      </c>
      <c r="F11" s="103" t="s">
        <v>26</v>
      </c>
      <c r="G11" s="105" t="s">
        <v>34</v>
      </c>
      <c r="H11" s="106"/>
    </row>
    <row r="12" spans="1:8" ht="26.25" thickBot="1">
      <c r="A12" s="97"/>
      <c r="B12" s="98"/>
      <c r="C12" s="100"/>
      <c r="D12" s="77" t="s">
        <v>35</v>
      </c>
      <c r="E12" s="102"/>
      <c r="F12" s="104"/>
      <c r="G12" s="100"/>
      <c r="H12" s="106"/>
    </row>
    <row r="13" spans="1:8">
      <c r="A13" s="97"/>
      <c r="B13" s="96" t="s">
        <v>16</v>
      </c>
      <c r="C13" s="107" t="s">
        <v>36</v>
      </c>
      <c r="D13" s="79" t="s">
        <v>33</v>
      </c>
      <c r="E13" s="101" t="s">
        <v>25</v>
      </c>
      <c r="F13" s="103" t="s">
        <v>26</v>
      </c>
      <c r="G13" s="105" t="s">
        <v>34</v>
      </c>
      <c r="H13" s="106"/>
    </row>
    <row r="14" spans="1:8" ht="26.25" thickBot="1">
      <c r="A14" s="98"/>
      <c r="B14" s="98"/>
      <c r="C14" s="98"/>
      <c r="D14" s="77" t="s">
        <v>35</v>
      </c>
      <c r="E14" s="102"/>
      <c r="F14" s="104"/>
      <c r="G14" s="100"/>
      <c r="H14" s="106"/>
    </row>
  </sheetData>
  <mergeCells count="21">
    <mergeCell ref="H11:H12"/>
    <mergeCell ref="B13:B14"/>
    <mergeCell ref="C13:C14"/>
    <mergeCell ref="E13:E14"/>
    <mergeCell ref="F13:F14"/>
    <mergeCell ref="G13:G14"/>
    <mergeCell ref="H13:H14"/>
    <mergeCell ref="C3:G3"/>
    <mergeCell ref="F6:F7"/>
    <mergeCell ref="G6:G7"/>
    <mergeCell ref="A11:A14"/>
    <mergeCell ref="B11:B12"/>
    <mergeCell ref="C11:C12"/>
    <mergeCell ref="E11:E12"/>
    <mergeCell ref="F11:F12"/>
    <mergeCell ref="G11:G12"/>
    <mergeCell ref="A6:A7"/>
    <mergeCell ref="B6:B7"/>
    <mergeCell ref="C6:C7"/>
    <mergeCell ref="D6:D7"/>
    <mergeCell ref="E6:E7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4:F11"/>
  <sheetViews>
    <sheetView topLeftCell="A3" zoomScale="70" zoomScaleNormal="70" workbookViewId="0">
      <selection activeCell="B5" sqref="B5:F10"/>
    </sheetView>
  </sheetViews>
  <sheetFormatPr defaultColWidth="11.42578125" defaultRowHeight="14.25"/>
  <cols>
    <col min="2" max="2" width="26.28515625" style="2" customWidth="1"/>
    <col min="3" max="3" width="17.28515625" customWidth="1"/>
    <col min="4" max="4" width="22.7109375" customWidth="1"/>
    <col min="5" max="5" width="21.5703125" customWidth="1"/>
    <col min="6" max="6" width="22.42578125" style="10" customWidth="1"/>
  </cols>
  <sheetData>
    <row r="4" spans="2:6">
      <c r="B4" s="108" t="s">
        <v>37</v>
      </c>
      <c r="C4" s="108"/>
      <c r="D4" s="108"/>
      <c r="E4" s="108"/>
      <c r="F4" s="108"/>
    </row>
    <row r="5" spans="2:6" ht="25.5">
      <c r="B5" s="1" t="s">
        <v>38</v>
      </c>
      <c r="C5" s="1" t="s">
        <v>39</v>
      </c>
      <c r="D5" s="1" t="s">
        <v>40</v>
      </c>
      <c r="E5" s="1" t="s">
        <v>41</v>
      </c>
      <c r="F5" s="1" t="s">
        <v>42</v>
      </c>
    </row>
    <row r="6" spans="2:6" ht="39" customHeight="1">
      <c r="B6" s="109" t="s">
        <v>43</v>
      </c>
      <c r="C6" s="80" t="s">
        <v>44</v>
      </c>
      <c r="D6" s="82" t="s">
        <v>45</v>
      </c>
      <c r="E6" s="83" t="s">
        <v>46</v>
      </c>
      <c r="F6" s="82" t="s">
        <v>47</v>
      </c>
    </row>
    <row r="7" spans="2:6" ht="39" customHeight="1">
      <c r="B7" s="109"/>
      <c r="C7" s="80" t="s">
        <v>44</v>
      </c>
      <c r="D7" s="82" t="s">
        <v>6</v>
      </c>
      <c r="E7" s="83" t="s">
        <v>46</v>
      </c>
      <c r="F7" s="82" t="s">
        <v>47</v>
      </c>
    </row>
    <row r="8" spans="2:6" ht="34.5" customHeight="1">
      <c r="B8" s="109"/>
      <c r="C8" s="80" t="s">
        <v>44</v>
      </c>
      <c r="D8" s="80" t="s">
        <v>48</v>
      </c>
      <c r="E8" s="83" t="s">
        <v>46</v>
      </c>
      <c r="F8" s="82" t="s">
        <v>47</v>
      </c>
    </row>
    <row r="9" spans="2:6" ht="34.5" customHeight="1">
      <c r="B9" s="109"/>
      <c r="C9" s="80" t="s">
        <v>44</v>
      </c>
      <c r="D9" s="83" t="s">
        <v>49</v>
      </c>
      <c r="E9" s="83" t="s">
        <v>46</v>
      </c>
      <c r="F9" s="82" t="s">
        <v>47</v>
      </c>
    </row>
    <row r="10" spans="2:6" ht="48" customHeight="1">
      <c r="B10" s="86" t="s">
        <v>50</v>
      </c>
      <c r="C10" s="81" t="s">
        <v>51</v>
      </c>
      <c r="D10" s="83" t="s">
        <v>52</v>
      </c>
      <c r="E10" s="83" t="s">
        <v>46</v>
      </c>
      <c r="F10" s="82" t="s">
        <v>47</v>
      </c>
    </row>
    <row r="11" spans="2:6" ht="26.25" customHeight="1"/>
  </sheetData>
  <mergeCells count="2">
    <mergeCell ref="B4:F4"/>
    <mergeCell ref="B6:B9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'https://agenciadetierras.sharepoint.com/sites/UAFpoint/Documentos compartidos/MUNICIPIOS PRIORIZADOS/Meta/El Castillo - Meta/10. DTS Consolidado/Anexos/[20241021_IT_OFERTA_DEMANDA_PRODUCTO_EL CASTILLO.xlsx]Hoja1'!#REF!</xm:f>
          </x14:formula1>
          <xm:sqref>C6:C9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4:G10"/>
  <sheetViews>
    <sheetView topLeftCell="T5" zoomScale="77" zoomScaleNormal="77" workbookViewId="0">
      <selection activeCell="I15" sqref="I15"/>
    </sheetView>
  </sheetViews>
  <sheetFormatPr defaultColWidth="11.42578125" defaultRowHeight="14.25"/>
  <cols>
    <col min="2" max="2" width="25" customWidth="1"/>
    <col min="3" max="3" width="14.5703125" customWidth="1"/>
    <col min="4" max="4" width="15.140625" customWidth="1"/>
    <col min="5" max="5" width="11.28515625" customWidth="1"/>
    <col min="7" max="7" width="21.28515625" customWidth="1"/>
  </cols>
  <sheetData>
    <row r="4" spans="2:7">
      <c r="B4" s="93" t="s">
        <v>53</v>
      </c>
      <c r="C4" s="93"/>
      <c r="D4" s="93"/>
      <c r="E4" s="93"/>
      <c r="F4" s="93"/>
      <c r="G4" s="93"/>
    </row>
    <row r="5" spans="2:7" ht="38.25">
      <c r="B5" s="1" t="s">
        <v>54</v>
      </c>
      <c r="C5" s="1" t="s">
        <v>55</v>
      </c>
      <c r="D5" s="1" t="s">
        <v>56</v>
      </c>
      <c r="E5" s="1" t="s">
        <v>57</v>
      </c>
      <c r="F5" s="1" t="s">
        <v>58</v>
      </c>
      <c r="G5" s="1" t="s">
        <v>59</v>
      </c>
    </row>
    <row r="6" spans="2:7">
      <c r="B6" s="109" t="s">
        <v>43</v>
      </c>
      <c r="C6" s="87" t="s">
        <v>45</v>
      </c>
      <c r="D6" s="84" t="s">
        <v>60</v>
      </c>
      <c r="E6" s="86" t="s">
        <v>61</v>
      </c>
      <c r="F6" s="86" t="s">
        <v>26</v>
      </c>
      <c r="G6" s="85" t="s">
        <v>47</v>
      </c>
    </row>
    <row r="7" spans="2:7" ht="26.25" customHeight="1">
      <c r="B7" s="109"/>
      <c r="C7" s="87" t="s">
        <v>6</v>
      </c>
      <c r="D7" s="84" t="s">
        <v>62</v>
      </c>
      <c r="E7" s="86" t="s">
        <v>61</v>
      </c>
      <c r="F7" s="86" t="s">
        <v>26</v>
      </c>
      <c r="G7" s="85" t="s">
        <v>47</v>
      </c>
    </row>
    <row r="8" spans="2:7" ht="28.5" customHeight="1">
      <c r="B8" s="109"/>
      <c r="C8" s="88" t="s">
        <v>48</v>
      </c>
      <c r="D8" s="82" t="s">
        <v>63</v>
      </c>
      <c r="E8" s="86" t="s">
        <v>61</v>
      </c>
      <c r="F8" s="86" t="s">
        <v>26</v>
      </c>
      <c r="G8" s="85" t="s">
        <v>47</v>
      </c>
    </row>
    <row r="9" spans="2:7" ht="28.5" customHeight="1">
      <c r="B9" s="109"/>
      <c r="C9" s="89" t="s">
        <v>49</v>
      </c>
      <c r="D9" s="84" t="s">
        <v>64</v>
      </c>
      <c r="E9" s="86" t="s">
        <v>61</v>
      </c>
      <c r="F9" s="86" t="s">
        <v>26</v>
      </c>
      <c r="G9" s="85" t="s">
        <v>47</v>
      </c>
    </row>
    <row r="10" spans="2:7" ht="42" customHeight="1">
      <c r="B10" s="86" t="s">
        <v>50</v>
      </c>
      <c r="C10" s="83" t="s">
        <v>52</v>
      </c>
      <c r="D10" s="84" t="s">
        <v>65</v>
      </c>
      <c r="E10" s="86" t="s">
        <v>66</v>
      </c>
      <c r="F10" s="86" t="s">
        <v>67</v>
      </c>
      <c r="G10" s="85" t="s">
        <v>68</v>
      </c>
    </row>
  </sheetData>
  <mergeCells count="2">
    <mergeCell ref="B4:G4"/>
    <mergeCell ref="B6:B9"/>
  </mergeCells>
  <pageMargins left="0.7" right="0.7" top="0.75" bottom="0.75" header="0.3" footer="0.3"/>
  <pageSetup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'https://agenciadetierras.sharepoint.com/sites/UAFpoint/Documentos compartidos/MUNICIPIOS PRIORIZADOS/Meta/El Castillo - Meta/10. DTS Consolidado/Anexos/[20241021_IT_OFERTA_DEMANDA_PRODUCTO_EL CASTILLO.xlsx]Hoja1'!#REF!</xm:f>
          </x14:formula1>
          <xm:sqref>E6:F10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28"/>
  <sheetViews>
    <sheetView topLeftCell="B3" zoomScale="60" zoomScaleNormal="60" workbookViewId="0">
      <selection activeCell="I3" sqref="I3:I14"/>
    </sheetView>
  </sheetViews>
  <sheetFormatPr defaultColWidth="11.42578125" defaultRowHeight="12.75"/>
  <cols>
    <col min="1" max="1" width="14.140625" style="20" customWidth="1"/>
    <col min="2" max="2" width="26.42578125" style="24" customWidth="1"/>
    <col min="3" max="3" width="23.42578125" style="20" customWidth="1"/>
    <col min="4" max="4" width="17.42578125" style="20" customWidth="1"/>
    <col min="5" max="5" width="11.5703125" style="20" customWidth="1"/>
    <col min="6" max="6" width="17.140625" style="20" customWidth="1"/>
    <col min="7" max="7" width="10.85546875" style="20" customWidth="1"/>
    <col min="8" max="8" width="14" style="20" customWidth="1"/>
    <col min="9" max="9" width="12" style="20" customWidth="1"/>
    <col min="10" max="10" width="4.42578125" style="20" customWidth="1"/>
    <col min="11" max="11" width="11.42578125" style="20"/>
    <col min="12" max="12" width="11.28515625" style="20" customWidth="1"/>
    <col min="13" max="16384" width="11.42578125" style="20"/>
  </cols>
  <sheetData>
    <row r="1" spans="1:12" ht="33.6" customHeight="1">
      <c r="A1" s="111" t="s">
        <v>69</v>
      </c>
      <c r="B1" s="111" t="s">
        <v>70</v>
      </c>
      <c r="C1" s="111" t="s">
        <v>71</v>
      </c>
      <c r="D1" s="111" t="s">
        <v>72</v>
      </c>
      <c r="E1" s="111"/>
      <c r="F1" s="111" t="s">
        <v>73</v>
      </c>
      <c r="G1" s="1" t="s">
        <v>74</v>
      </c>
      <c r="H1" s="1" t="s">
        <v>75</v>
      </c>
      <c r="I1" s="1" t="s">
        <v>76</v>
      </c>
    </row>
    <row r="2" spans="1:12">
      <c r="A2" s="111"/>
      <c r="B2" s="111"/>
      <c r="C2" s="111"/>
      <c r="D2" s="1" t="s">
        <v>77</v>
      </c>
      <c r="E2" s="1" t="s">
        <v>78</v>
      </c>
      <c r="F2" s="111"/>
      <c r="G2" s="1" t="s">
        <v>79</v>
      </c>
      <c r="H2" s="1" t="s">
        <v>79</v>
      </c>
      <c r="I2" s="60" t="s">
        <v>80</v>
      </c>
      <c r="K2" s="23" t="s">
        <v>81</v>
      </c>
      <c r="L2" s="23" t="s">
        <v>82</v>
      </c>
    </row>
    <row r="3" spans="1:12" ht="41.25" customHeight="1">
      <c r="A3" s="112" t="s">
        <v>83</v>
      </c>
      <c r="B3" s="51" t="s">
        <v>84</v>
      </c>
      <c r="C3" s="46" t="s">
        <v>85</v>
      </c>
      <c r="D3" s="52" t="s">
        <v>86</v>
      </c>
      <c r="E3" s="28">
        <v>1</v>
      </c>
      <c r="F3" s="52" t="s">
        <v>87</v>
      </c>
      <c r="G3" s="53">
        <v>120</v>
      </c>
      <c r="H3" s="6">
        <v>6000</v>
      </c>
      <c r="I3" s="115">
        <f t="shared" ref="I3:I8" si="0">G3/H3</f>
        <v>0.02</v>
      </c>
      <c r="J3" s="46"/>
      <c r="K3" s="53">
        <v>3000</v>
      </c>
      <c r="L3" s="53">
        <v>6000</v>
      </c>
    </row>
    <row r="4" spans="1:12" ht="48" customHeight="1">
      <c r="A4" s="112"/>
      <c r="B4" s="51" t="s">
        <v>88</v>
      </c>
      <c r="C4" s="69" t="s">
        <v>89</v>
      </c>
      <c r="D4" s="52" t="s">
        <v>90</v>
      </c>
      <c r="E4" s="28">
        <v>1</v>
      </c>
      <c r="F4" s="52" t="s">
        <v>91</v>
      </c>
      <c r="G4" s="53">
        <v>80</v>
      </c>
      <c r="H4" s="6">
        <v>1600</v>
      </c>
      <c r="I4" s="116">
        <f t="shared" si="0"/>
        <v>0.05</v>
      </c>
      <c r="J4" s="46"/>
      <c r="K4" s="70">
        <v>900</v>
      </c>
      <c r="L4" s="70">
        <v>2050</v>
      </c>
    </row>
    <row r="5" spans="1:12" ht="42" customHeight="1">
      <c r="A5" s="112" t="s">
        <v>92</v>
      </c>
      <c r="B5" s="51" t="s">
        <v>93</v>
      </c>
      <c r="C5" s="69" t="s">
        <v>94</v>
      </c>
      <c r="D5" s="52" t="s">
        <v>95</v>
      </c>
      <c r="E5" s="28">
        <v>1</v>
      </c>
      <c r="F5" s="52" t="s">
        <v>96</v>
      </c>
      <c r="G5" s="53">
        <v>60</v>
      </c>
      <c r="H5" s="6">
        <v>1400</v>
      </c>
      <c r="I5" s="117">
        <f t="shared" si="0"/>
        <v>4.2857142857142858E-2</v>
      </c>
      <c r="J5" s="46"/>
      <c r="K5" s="70">
        <v>1376</v>
      </c>
      <c r="L5" s="70">
        <v>1704</v>
      </c>
    </row>
    <row r="6" spans="1:12" ht="48" customHeight="1">
      <c r="A6" s="112"/>
      <c r="B6" s="51" t="s">
        <v>6</v>
      </c>
      <c r="C6" s="69" t="s">
        <v>97</v>
      </c>
      <c r="D6" s="52" t="s">
        <v>86</v>
      </c>
      <c r="E6" s="28">
        <v>1</v>
      </c>
      <c r="F6" s="52" t="s">
        <v>27</v>
      </c>
      <c r="G6" s="53">
        <v>0</v>
      </c>
      <c r="H6" s="6">
        <v>1500</v>
      </c>
      <c r="I6" s="118">
        <f t="shared" si="0"/>
        <v>0</v>
      </c>
      <c r="J6" s="46"/>
      <c r="K6" s="70">
        <v>666</v>
      </c>
      <c r="L6" s="70">
        <v>1600</v>
      </c>
    </row>
    <row r="7" spans="1:12" ht="25.5">
      <c r="A7" s="52" t="s">
        <v>98</v>
      </c>
      <c r="B7" s="51" t="s">
        <v>99</v>
      </c>
      <c r="C7" s="69" t="s">
        <v>100</v>
      </c>
      <c r="D7" s="52" t="s">
        <v>86</v>
      </c>
      <c r="E7" s="28">
        <v>1</v>
      </c>
      <c r="F7" s="52" t="s">
        <v>34</v>
      </c>
      <c r="G7" s="53">
        <v>450</v>
      </c>
      <c r="H7" s="6">
        <v>23500</v>
      </c>
      <c r="I7" s="115">
        <f t="shared" si="0"/>
        <v>1.9148936170212766E-2</v>
      </c>
      <c r="J7" s="46"/>
      <c r="K7" s="70">
        <v>14400</v>
      </c>
      <c r="L7" s="70">
        <v>26600</v>
      </c>
    </row>
    <row r="8" spans="1:12" ht="28.5" customHeight="1">
      <c r="A8" s="52" t="s">
        <v>101</v>
      </c>
      <c r="B8" s="51" t="s">
        <v>9</v>
      </c>
      <c r="C8" s="69" t="s">
        <v>102</v>
      </c>
      <c r="D8" s="52" t="s">
        <v>86</v>
      </c>
      <c r="E8" s="28">
        <v>1</v>
      </c>
      <c r="F8" s="52" t="s">
        <v>91</v>
      </c>
      <c r="G8" s="53">
        <v>250</v>
      </c>
      <c r="H8" s="6">
        <v>4500</v>
      </c>
      <c r="I8" s="116">
        <f t="shared" si="0"/>
        <v>5.5555555555555552E-2</v>
      </c>
      <c r="J8" s="46"/>
      <c r="K8" s="70">
        <v>2000</v>
      </c>
      <c r="L8" s="70">
        <v>7800</v>
      </c>
    </row>
    <row r="9" spans="1:12" ht="34.5" customHeight="1">
      <c r="A9" s="110" t="s">
        <v>103</v>
      </c>
      <c r="B9" s="51" t="s">
        <v>104</v>
      </c>
      <c r="C9" s="69" t="s">
        <v>105</v>
      </c>
      <c r="D9" s="52" t="s">
        <v>86</v>
      </c>
      <c r="E9" s="28">
        <v>1</v>
      </c>
      <c r="F9" s="52" t="s">
        <v>96</v>
      </c>
      <c r="G9" s="53">
        <v>538</v>
      </c>
      <c r="H9" s="6">
        <v>28000</v>
      </c>
      <c r="I9" s="115">
        <f t="shared" ref="I9" si="1">G9/H9</f>
        <v>1.9214285714285715E-2</v>
      </c>
      <c r="J9" s="46"/>
      <c r="K9" s="70">
        <v>12307.692307692309</v>
      </c>
      <c r="L9" s="70">
        <v>28000</v>
      </c>
    </row>
    <row r="10" spans="1:12" ht="28.5" customHeight="1">
      <c r="A10" s="110"/>
      <c r="B10" s="51" t="s">
        <v>106</v>
      </c>
      <c r="C10" s="46" t="s">
        <v>107</v>
      </c>
      <c r="D10" s="52" t="s">
        <v>108</v>
      </c>
      <c r="E10" s="28" t="s">
        <v>109</v>
      </c>
      <c r="F10" s="52" t="s">
        <v>27</v>
      </c>
      <c r="G10" s="53">
        <v>0</v>
      </c>
      <c r="H10" s="6">
        <v>1700</v>
      </c>
      <c r="I10" s="118">
        <f>G10/H10</f>
        <v>0</v>
      </c>
      <c r="J10" s="46"/>
      <c r="K10" s="53">
        <v>45.454545454545453</v>
      </c>
      <c r="L10" s="53">
        <v>1700</v>
      </c>
    </row>
    <row r="11" spans="1:12" ht="28.5" customHeight="1">
      <c r="A11" s="110"/>
      <c r="B11" s="51" t="s">
        <v>110</v>
      </c>
      <c r="C11" s="69" t="s">
        <v>111</v>
      </c>
      <c r="D11" s="52" t="s">
        <v>112</v>
      </c>
      <c r="E11" s="28">
        <v>1</v>
      </c>
      <c r="F11" s="52" t="s">
        <v>34</v>
      </c>
      <c r="G11" s="53">
        <v>500</v>
      </c>
      <c r="H11" s="6">
        <v>13500</v>
      </c>
      <c r="I11" s="117">
        <f>G11/H11</f>
        <v>3.7037037037037035E-2</v>
      </c>
      <c r="J11" s="46"/>
      <c r="K11" s="70">
        <v>12800</v>
      </c>
      <c r="L11" s="70">
        <v>15400</v>
      </c>
    </row>
    <row r="12" spans="1:12" ht="28.5" customHeight="1">
      <c r="A12" s="110"/>
      <c r="B12" s="51" t="s">
        <v>113</v>
      </c>
      <c r="C12" s="69" t="s">
        <v>114</v>
      </c>
      <c r="D12" s="52" t="s">
        <v>86</v>
      </c>
      <c r="E12" s="28">
        <v>1</v>
      </c>
      <c r="F12" s="52" t="s">
        <v>27</v>
      </c>
      <c r="G12" s="53">
        <v>0</v>
      </c>
      <c r="H12" s="54">
        <v>6800</v>
      </c>
      <c r="I12" s="118">
        <f>G12/H12</f>
        <v>0</v>
      </c>
      <c r="J12" s="46"/>
      <c r="K12" s="70">
        <v>1000</v>
      </c>
      <c r="L12" s="70">
        <v>6800</v>
      </c>
    </row>
    <row r="13" spans="1:12" ht="42" customHeight="1">
      <c r="A13" s="110"/>
      <c r="B13" s="51" t="s">
        <v>115</v>
      </c>
      <c r="C13" s="69" t="s">
        <v>116</v>
      </c>
      <c r="D13" s="52" t="s">
        <v>86</v>
      </c>
      <c r="E13" s="28">
        <v>1</v>
      </c>
      <c r="F13" s="52" t="s">
        <v>27</v>
      </c>
      <c r="G13" s="53">
        <v>0</v>
      </c>
      <c r="H13" s="6">
        <v>1700</v>
      </c>
      <c r="I13" s="118">
        <f>G13/H13</f>
        <v>0</v>
      </c>
      <c r="J13" s="46"/>
      <c r="K13" s="70">
        <v>1300</v>
      </c>
      <c r="L13" s="70">
        <v>1700</v>
      </c>
    </row>
    <row r="14" spans="1:12" ht="28.5" customHeight="1">
      <c r="A14" s="110"/>
      <c r="B14" s="51" t="s">
        <v>117</v>
      </c>
      <c r="C14" s="69" t="s">
        <v>118</v>
      </c>
      <c r="D14" s="52" t="s">
        <v>95</v>
      </c>
      <c r="E14" s="28">
        <v>1</v>
      </c>
      <c r="F14" s="52" t="s">
        <v>119</v>
      </c>
      <c r="G14" s="55">
        <v>750</v>
      </c>
      <c r="H14" s="54">
        <v>10500</v>
      </c>
      <c r="I14" s="116">
        <f>G14/H14</f>
        <v>7.1428571428571425E-2</v>
      </c>
      <c r="J14" s="46"/>
      <c r="K14" s="70">
        <v>8200</v>
      </c>
      <c r="L14" s="70">
        <v>12500</v>
      </c>
    </row>
    <row r="16" spans="1:12">
      <c r="L16" s="67"/>
    </row>
    <row r="17" spans="2:12" ht="25.5">
      <c r="B17" s="23" t="s">
        <v>70</v>
      </c>
      <c r="C17" s="23" t="s">
        <v>69</v>
      </c>
      <c r="D17" s="23" t="s">
        <v>120</v>
      </c>
      <c r="E17" s="23" t="s">
        <v>121</v>
      </c>
      <c r="F17" s="37"/>
      <c r="H17" s="36"/>
      <c r="I17" s="36"/>
      <c r="J17" s="36"/>
      <c r="K17" s="36"/>
      <c r="L17" s="36"/>
    </row>
    <row r="18" spans="2:12" ht="27.75" customHeight="1">
      <c r="B18" s="33" t="s">
        <v>84</v>
      </c>
      <c r="C18" s="63" t="s">
        <v>83</v>
      </c>
      <c r="D18" s="33">
        <v>45025</v>
      </c>
      <c r="E18" s="33" t="s">
        <v>122</v>
      </c>
      <c r="F18" s="37"/>
    </row>
    <row r="19" spans="2:12" ht="27.75" customHeight="1">
      <c r="B19" s="33" t="s">
        <v>88</v>
      </c>
      <c r="C19" s="63" t="s">
        <v>83</v>
      </c>
      <c r="D19" s="33">
        <v>45025</v>
      </c>
      <c r="E19" s="33" t="s">
        <v>123</v>
      </c>
      <c r="F19" s="37"/>
    </row>
    <row r="20" spans="2:12" ht="27.75" customHeight="1">
      <c r="B20" s="33" t="s">
        <v>93</v>
      </c>
      <c r="C20" s="64" t="s">
        <v>92</v>
      </c>
      <c r="D20" s="33">
        <v>45046</v>
      </c>
      <c r="E20" s="33" t="s">
        <v>124</v>
      </c>
      <c r="F20" s="33"/>
    </row>
    <row r="21" spans="2:12" ht="27.75" customHeight="1">
      <c r="B21" s="33" t="s">
        <v>6</v>
      </c>
      <c r="C21" s="64" t="s">
        <v>92</v>
      </c>
      <c r="D21" s="33">
        <v>45046</v>
      </c>
      <c r="E21" s="33" t="s">
        <v>124</v>
      </c>
      <c r="F21" s="33"/>
    </row>
    <row r="22" spans="2:12" ht="27.75" customHeight="1">
      <c r="B22" s="33" t="s">
        <v>110</v>
      </c>
      <c r="C22" s="65" t="s">
        <v>103</v>
      </c>
      <c r="D22" s="33">
        <v>45016</v>
      </c>
      <c r="E22" s="33" t="s">
        <v>125</v>
      </c>
      <c r="F22" s="33"/>
    </row>
    <row r="23" spans="2:12" ht="27.75" customHeight="1">
      <c r="B23" s="33" t="s">
        <v>104</v>
      </c>
      <c r="C23" s="65" t="s">
        <v>103</v>
      </c>
      <c r="D23" s="33">
        <v>45016</v>
      </c>
      <c r="E23" s="33" t="s">
        <v>126</v>
      </c>
      <c r="F23" s="33"/>
    </row>
    <row r="24" spans="2:12" ht="27.75" customHeight="1">
      <c r="B24" s="33" t="s">
        <v>127</v>
      </c>
      <c r="C24" s="65" t="s">
        <v>103</v>
      </c>
      <c r="D24" s="33">
        <v>45016</v>
      </c>
      <c r="E24" s="33" t="s">
        <v>125</v>
      </c>
      <c r="F24" s="33"/>
    </row>
    <row r="25" spans="2:12" ht="27.75" customHeight="1">
      <c r="B25" s="33" t="s">
        <v>106</v>
      </c>
      <c r="C25" s="65" t="s">
        <v>103</v>
      </c>
      <c r="D25" s="33">
        <v>45016</v>
      </c>
      <c r="E25" s="33" t="s">
        <v>126</v>
      </c>
      <c r="F25" s="33"/>
    </row>
    <row r="26" spans="2:12" ht="27.75" customHeight="1">
      <c r="B26" s="33" t="s">
        <v>117</v>
      </c>
      <c r="C26" s="65" t="s">
        <v>103</v>
      </c>
      <c r="D26" s="33">
        <v>45016</v>
      </c>
      <c r="E26" s="33" t="s">
        <v>125</v>
      </c>
    </row>
    <row r="27" spans="2:12" ht="27.75" customHeight="1">
      <c r="B27" s="33" t="s">
        <v>99</v>
      </c>
      <c r="C27" s="66" t="s">
        <v>98</v>
      </c>
      <c r="D27" s="33">
        <v>45127</v>
      </c>
      <c r="E27" s="33" t="s">
        <v>128</v>
      </c>
    </row>
    <row r="28" spans="2:12" ht="25.5">
      <c r="B28" s="33" t="s">
        <v>9</v>
      </c>
      <c r="C28" s="68" t="s">
        <v>101</v>
      </c>
      <c r="D28" s="33">
        <v>45024</v>
      </c>
      <c r="E28" s="33" t="s">
        <v>129</v>
      </c>
    </row>
  </sheetData>
  <autoFilter ref="B17:E25" xr:uid="{00000000-0009-0000-0000-000004000000}"/>
  <mergeCells count="8">
    <mergeCell ref="A9:A14"/>
    <mergeCell ref="D1:E1"/>
    <mergeCell ref="F1:F2"/>
    <mergeCell ref="B1:B2"/>
    <mergeCell ref="C1:C2"/>
    <mergeCell ref="A1:A2"/>
    <mergeCell ref="A3:A4"/>
    <mergeCell ref="A5:A6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16"/>
  <sheetViews>
    <sheetView topLeftCell="F1" zoomScale="80" zoomScaleNormal="80" workbookViewId="0">
      <selection activeCell="I15" sqref="I15"/>
    </sheetView>
  </sheetViews>
  <sheetFormatPr defaultColWidth="11.42578125" defaultRowHeight="14.25"/>
  <cols>
    <col min="1" max="1" width="8.85546875" customWidth="1"/>
    <col min="2" max="2" width="11" customWidth="1"/>
    <col min="3" max="3" width="24" customWidth="1"/>
    <col min="4" max="4" width="19.85546875" customWidth="1"/>
    <col min="5" max="6" width="12.7109375" customWidth="1"/>
    <col min="7" max="7" width="11.85546875" customWidth="1"/>
    <col min="8" max="8" width="4.42578125" customWidth="1"/>
    <col min="9" max="9" width="25.5703125" bestFit="1" customWidth="1"/>
    <col min="10" max="12" width="11.42578125" customWidth="1"/>
    <col min="13" max="13" width="10" customWidth="1"/>
    <col min="14" max="14" width="6" customWidth="1"/>
  </cols>
  <sheetData>
    <row r="2" spans="2:13">
      <c r="B2" s="113" t="s">
        <v>130</v>
      </c>
      <c r="C2" s="114"/>
      <c r="D2" s="114"/>
      <c r="E2" s="114"/>
      <c r="F2" s="114"/>
      <c r="G2" s="114"/>
    </row>
    <row r="3" spans="2:13" ht="28.5" customHeight="1">
      <c r="B3" s="111" t="s">
        <v>69</v>
      </c>
      <c r="C3" s="111" t="s">
        <v>70</v>
      </c>
      <c r="D3" s="111" t="s">
        <v>71</v>
      </c>
      <c r="E3" s="1" t="s">
        <v>131</v>
      </c>
      <c r="F3" s="1" t="s">
        <v>132</v>
      </c>
      <c r="G3" s="1" t="s">
        <v>75</v>
      </c>
      <c r="H3" s="4"/>
      <c r="I3" s="111" t="s">
        <v>70</v>
      </c>
      <c r="J3" s="1" t="s">
        <v>131</v>
      </c>
      <c r="K3" s="1" t="s">
        <v>132</v>
      </c>
      <c r="L3" s="1" t="s">
        <v>75</v>
      </c>
      <c r="M3" s="111" t="s">
        <v>133</v>
      </c>
    </row>
    <row r="4" spans="2:13" ht="15.75" customHeight="1">
      <c r="B4" s="111"/>
      <c r="C4" s="111"/>
      <c r="D4" s="111"/>
      <c r="E4" s="1" t="s">
        <v>79</v>
      </c>
      <c r="F4" s="1" t="s">
        <v>79</v>
      </c>
      <c r="G4" s="1" t="s">
        <v>79</v>
      </c>
      <c r="H4" s="4"/>
      <c r="I4" s="111"/>
      <c r="J4" s="1" t="s">
        <v>79</v>
      </c>
      <c r="K4" s="1" t="s">
        <v>79</v>
      </c>
      <c r="L4" s="1" t="s">
        <v>79</v>
      </c>
      <c r="M4" s="111"/>
    </row>
    <row r="5" spans="2:13" ht="14.25" customHeight="1">
      <c r="B5" s="112" t="s">
        <v>83</v>
      </c>
      <c r="C5" s="51" t="s">
        <v>84</v>
      </c>
      <c r="D5" s="47" t="s">
        <v>134</v>
      </c>
      <c r="E5" s="53">
        <v>3000</v>
      </c>
      <c r="F5" s="53">
        <v>6000</v>
      </c>
      <c r="G5" s="6">
        <v>6000</v>
      </c>
      <c r="H5" s="4"/>
      <c r="I5" s="51" t="s">
        <v>84</v>
      </c>
      <c r="J5" s="53">
        <v>3000</v>
      </c>
      <c r="K5" s="53">
        <v>6000</v>
      </c>
      <c r="L5" s="6">
        <v>6000</v>
      </c>
      <c r="M5" s="31">
        <f>K5/J5*100-100</f>
        <v>100</v>
      </c>
    </row>
    <row r="6" spans="2:13" ht="28.5" customHeight="1">
      <c r="B6" s="112"/>
      <c r="C6" s="51" t="s">
        <v>88</v>
      </c>
      <c r="D6" s="46" t="s">
        <v>135</v>
      </c>
      <c r="E6" s="70">
        <v>900</v>
      </c>
      <c r="F6" s="70">
        <v>2050</v>
      </c>
      <c r="G6" s="6">
        <v>1600</v>
      </c>
      <c r="H6" s="4"/>
      <c r="I6" s="51" t="s">
        <v>88</v>
      </c>
      <c r="J6" s="70">
        <v>900</v>
      </c>
      <c r="K6" s="70">
        <v>2050</v>
      </c>
      <c r="L6" s="6">
        <v>1600</v>
      </c>
      <c r="M6" s="11">
        <f t="shared" ref="M6:M11" si="0">K6/J6*100-100</f>
        <v>127.77777777777777</v>
      </c>
    </row>
    <row r="7" spans="2:13">
      <c r="B7" s="112" t="s">
        <v>92</v>
      </c>
      <c r="C7" s="51" t="s">
        <v>93</v>
      </c>
      <c r="D7" s="47" t="s">
        <v>85</v>
      </c>
      <c r="E7" s="70">
        <v>1376</v>
      </c>
      <c r="F7" s="70">
        <v>1704</v>
      </c>
      <c r="G7" s="6">
        <v>1400</v>
      </c>
      <c r="H7" s="4"/>
      <c r="I7" s="51" t="s">
        <v>93</v>
      </c>
      <c r="J7" s="70">
        <v>1376</v>
      </c>
      <c r="K7" s="70">
        <v>1704</v>
      </c>
      <c r="L7" s="6">
        <v>1400</v>
      </c>
      <c r="M7" s="72">
        <f t="shared" si="0"/>
        <v>23.837209302325576</v>
      </c>
    </row>
    <row r="8" spans="2:13">
      <c r="B8" s="112"/>
      <c r="C8" s="51" t="s">
        <v>6</v>
      </c>
      <c r="D8" s="46" t="s">
        <v>136</v>
      </c>
      <c r="E8" s="70">
        <v>666</v>
      </c>
      <c r="F8" s="70">
        <v>1600</v>
      </c>
      <c r="G8" s="6">
        <v>1500</v>
      </c>
      <c r="H8" s="4"/>
      <c r="I8" s="51" t="s">
        <v>6</v>
      </c>
      <c r="J8" s="70">
        <v>666</v>
      </c>
      <c r="K8" s="70">
        <v>1600</v>
      </c>
      <c r="L8" s="6">
        <v>1500</v>
      </c>
      <c r="M8" s="31">
        <f t="shared" si="0"/>
        <v>140.24024024024024</v>
      </c>
    </row>
    <row r="9" spans="2:13">
      <c r="B9" s="47" t="s">
        <v>98</v>
      </c>
      <c r="C9" s="51" t="s">
        <v>99</v>
      </c>
      <c r="D9" s="47" t="s">
        <v>16</v>
      </c>
      <c r="E9" s="70">
        <v>14400</v>
      </c>
      <c r="F9" s="70">
        <v>26600</v>
      </c>
      <c r="G9" s="6">
        <v>23500</v>
      </c>
      <c r="H9" s="4"/>
      <c r="I9" s="51" t="s">
        <v>99</v>
      </c>
      <c r="J9" s="70">
        <v>14400</v>
      </c>
      <c r="K9" s="70">
        <v>26600</v>
      </c>
      <c r="L9" s="6">
        <v>23500</v>
      </c>
      <c r="M9" s="11">
        <f t="shared" si="0"/>
        <v>84.722222222222229</v>
      </c>
    </row>
    <row r="10" spans="2:13">
      <c r="B10" s="47" t="s">
        <v>101</v>
      </c>
      <c r="C10" s="51" t="s">
        <v>9</v>
      </c>
      <c r="D10" s="50" t="s">
        <v>137</v>
      </c>
      <c r="E10" s="70">
        <v>2000</v>
      </c>
      <c r="F10" s="70">
        <v>7800</v>
      </c>
      <c r="G10" s="6">
        <v>4500</v>
      </c>
      <c r="H10" s="4"/>
      <c r="I10" s="51" t="s">
        <v>9</v>
      </c>
      <c r="J10" s="70">
        <v>2000</v>
      </c>
      <c r="K10" s="70">
        <v>7800</v>
      </c>
      <c r="L10" s="6">
        <v>4500</v>
      </c>
      <c r="M10" s="57">
        <f t="shared" si="0"/>
        <v>290</v>
      </c>
    </row>
    <row r="11" spans="2:13">
      <c r="B11" s="112" t="s">
        <v>103</v>
      </c>
      <c r="C11" s="51" t="s">
        <v>104</v>
      </c>
      <c r="D11" s="50" t="s">
        <v>137</v>
      </c>
      <c r="E11" s="70">
        <v>12307.692307692309</v>
      </c>
      <c r="F11" s="70">
        <v>28000</v>
      </c>
      <c r="G11" s="6">
        <v>28000</v>
      </c>
      <c r="H11" s="4"/>
      <c r="I11" s="51" t="s">
        <v>104</v>
      </c>
      <c r="J11" s="70">
        <v>12307.692307692309</v>
      </c>
      <c r="K11" s="70">
        <v>28000</v>
      </c>
      <c r="L11" s="6">
        <v>28000</v>
      </c>
      <c r="M11" s="31">
        <f t="shared" si="0"/>
        <v>127.5</v>
      </c>
    </row>
    <row r="12" spans="2:13">
      <c r="B12" s="112"/>
      <c r="C12" s="51" t="s">
        <v>106</v>
      </c>
      <c r="D12" s="50" t="s">
        <v>137</v>
      </c>
      <c r="E12" s="53">
        <v>450</v>
      </c>
      <c r="F12" s="53">
        <v>1700</v>
      </c>
      <c r="G12" s="6">
        <v>1700</v>
      </c>
      <c r="H12" s="4"/>
      <c r="I12" s="51" t="s">
        <v>106</v>
      </c>
      <c r="J12" s="53">
        <v>450</v>
      </c>
      <c r="K12" s="53">
        <v>1700</v>
      </c>
      <c r="L12" s="6">
        <v>1700</v>
      </c>
      <c r="M12" s="71">
        <f>K12/J12*100-100</f>
        <v>277.77777777777777</v>
      </c>
    </row>
    <row r="13" spans="2:13">
      <c r="B13" s="112"/>
      <c r="C13" s="51" t="s">
        <v>110</v>
      </c>
      <c r="D13" s="47" t="s">
        <v>65</v>
      </c>
      <c r="E13" s="70">
        <v>12800</v>
      </c>
      <c r="F13" s="70">
        <v>15400</v>
      </c>
      <c r="G13" s="6">
        <v>13500</v>
      </c>
      <c r="I13" s="51" t="s">
        <v>110</v>
      </c>
      <c r="J13" s="70">
        <v>12800</v>
      </c>
      <c r="K13" s="70">
        <v>15400</v>
      </c>
      <c r="L13" s="6">
        <v>13500</v>
      </c>
      <c r="M13" s="39">
        <f t="shared" ref="M13:M16" si="1">K13/J13*100-100</f>
        <v>20.3125</v>
      </c>
    </row>
    <row r="14" spans="2:13" ht="25.5">
      <c r="B14" s="112"/>
      <c r="C14" s="51" t="s">
        <v>113</v>
      </c>
      <c r="D14" s="47" t="s">
        <v>138</v>
      </c>
      <c r="E14" s="70">
        <v>1000</v>
      </c>
      <c r="F14" s="70">
        <v>6800</v>
      </c>
      <c r="G14" s="54">
        <v>6800</v>
      </c>
      <c r="I14" s="51" t="s">
        <v>113</v>
      </c>
      <c r="J14" s="70">
        <v>1000</v>
      </c>
      <c r="K14" s="70">
        <v>6800</v>
      </c>
      <c r="L14" s="54">
        <v>6800</v>
      </c>
      <c r="M14" s="71">
        <f t="shared" si="1"/>
        <v>580</v>
      </c>
    </row>
    <row r="15" spans="2:13" ht="25.5">
      <c r="B15" s="112"/>
      <c r="C15" s="51" t="s">
        <v>115</v>
      </c>
      <c r="D15" s="46" t="s">
        <v>15</v>
      </c>
      <c r="E15" s="70">
        <v>1300</v>
      </c>
      <c r="F15" s="70">
        <v>1700</v>
      </c>
      <c r="G15" s="6">
        <v>1700</v>
      </c>
      <c r="I15" s="51" t="s">
        <v>115</v>
      </c>
      <c r="J15" s="70">
        <v>1300</v>
      </c>
      <c r="K15" s="70">
        <v>1700</v>
      </c>
      <c r="L15" s="6">
        <v>1700</v>
      </c>
      <c r="M15" s="39">
        <f t="shared" si="1"/>
        <v>30.769230769230774</v>
      </c>
    </row>
    <row r="16" spans="2:13">
      <c r="B16" s="112"/>
      <c r="C16" s="51" t="s">
        <v>117</v>
      </c>
      <c r="D16" s="47" t="s">
        <v>85</v>
      </c>
      <c r="E16" s="70">
        <v>8200</v>
      </c>
      <c r="F16" s="70">
        <v>12500</v>
      </c>
      <c r="G16" s="54">
        <v>10500</v>
      </c>
      <c r="I16" s="51" t="s">
        <v>117</v>
      </c>
      <c r="J16" s="70">
        <v>8200</v>
      </c>
      <c r="K16" s="70">
        <v>12500</v>
      </c>
      <c r="L16" s="54">
        <v>10500</v>
      </c>
      <c r="M16" s="11">
        <f t="shared" si="1"/>
        <v>52.439024390243901</v>
      </c>
    </row>
  </sheetData>
  <mergeCells count="9">
    <mergeCell ref="B5:B6"/>
    <mergeCell ref="B7:B8"/>
    <mergeCell ref="B11:B16"/>
    <mergeCell ref="B2:G2"/>
    <mergeCell ref="M3:M4"/>
    <mergeCell ref="I3:I4"/>
    <mergeCell ref="B3:B4"/>
    <mergeCell ref="C3:C4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Y39"/>
  <sheetViews>
    <sheetView topLeftCell="A8" zoomScale="60" zoomScaleNormal="60" workbookViewId="0">
      <selection activeCell="C43" sqref="C43"/>
    </sheetView>
  </sheetViews>
  <sheetFormatPr defaultColWidth="11.42578125" defaultRowHeight="12.75"/>
  <cols>
    <col min="1" max="1" width="6.140625" style="3" customWidth="1"/>
    <col min="2" max="2" width="25.7109375" style="3" customWidth="1"/>
    <col min="3" max="4" width="13.42578125" style="3" bestFit="1" customWidth="1"/>
    <col min="5" max="5" width="13.5703125" style="3" bestFit="1" customWidth="1"/>
    <col min="6" max="7" width="14.140625" style="3" bestFit="1" customWidth="1"/>
    <col min="8" max="9" width="13.5703125" style="3" bestFit="1" customWidth="1"/>
    <col min="10" max="10" width="12.140625" style="3" bestFit="1" customWidth="1"/>
    <col min="11" max="11" width="13.42578125" style="3" customWidth="1"/>
    <col min="12" max="13" width="11.42578125" style="3"/>
    <col min="14" max="14" width="24.28515625" style="32" bestFit="1" customWidth="1"/>
    <col min="15" max="16384" width="11.42578125" style="3"/>
  </cols>
  <sheetData>
    <row r="2" spans="2:25" ht="25.5">
      <c r="B2" s="41" t="s">
        <v>139</v>
      </c>
      <c r="C2" s="42">
        <v>2019</v>
      </c>
      <c r="D2" s="42">
        <v>2020</v>
      </c>
      <c r="E2" s="42">
        <v>2021</v>
      </c>
      <c r="F2" s="42">
        <v>2022</v>
      </c>
      <c r="G2" s="42">
        <v>2023</v>
      </c>
      <c r="H2" s="43" t="s">
        <v>140</v>
      </c>
      <c r="I2" s="42" t="s">
        <v>141</v>
      </c>
      <c r="K2" s="5" t="s">
        <v>70</v>
      </c>
      <c r="L2" s="5" t="s">
        <v>140</v>
      </c>
      <c r="N2" s="5" t="s">
        <v>70</v>
      </c>
      <c r="O2" s="5" t="s">
        <v>140</v>
      </c>
    </row>
    <row r="3" spans="2:25" ht="34.5" customHeight="1">
      <c r="B3" s="45" t="s">
        <v>84</v>
      </c>
      <c r="C3" s="48">
        <v>4668.4304961166581</v>
      </c>
      <c r="D3" s="48">
        <v>4762.6551170997755</v>
      </c>
      <c r="E3" s="48">
        <v>5368.4078202406226</v>
      </c>
      <c r="F3" s="48">
        <v>6583.5326114930695</v>
      </c>
      <c r="G3" s="48">
        <v>7878.7091703659107</v>
      </c>
      <c r="H3" s="48">
        <f t="shared" ref="H3" si="0">AVERAGE(C3:G3)</f>
        <v>5852.3470430632069</v>
      </c>
      <c r="I3" s="48">
        <f t="shared" ref="I3:I14" si="1">(C3+D3+E3+F3+G3)/5</f>
        <v>5852.3470430632069</v>
      </c>
      <c r="K3" s="45" t="s">
        <v>88</v>
      </c>
      <c r="L3" s="48">
        <v>1703.682841800776</v>
      </c>
      <c r="N3" s="17" t="s">
        <v>142</v>
      </c>
      <c r="O3" s="18">
        <v>8463.8833333333332</v>
      </c>
    </row>
    <row r="4" spans="2:25" ht="34.5" customHeight="1">
      <c r="B4" s="38" t="s">
        <v>143</v>
      </c>
      <c r="C4" s="48">
        <v>6578</v>
      </c>
      <c r="D4" s="48">
        <v>8083</v>
      </c>
      <c r="E4" s="48">
        <v>7795</v>
      </c>
      <c r="F4" s="48">
        <v>8802</v>
      </c>
      <c r="G4" s="48">
        <v>11985</v>
      </c>
      <c r="H4" s="48">
        <f t="shared" ref="H4:H14" si="2">AVERAGE(C4:G4)</f>
        <v>8648.6</v>
      </c>
      <c r="I4" s="48">
        <f t="shared" si="1"/>
        <v>8648.6</v>
      </c>
      <c r="K4" s="45" t="s">
        <v>6</v>
      </c>
      <c r="L4" s="48">
        <v>2011.7619287879838</v>
      </c>
      <c r="N4" s="17" t="s">
        <v>144</v>
      </c>
      <c r="O4" s="18">
        <v>8463.8833333333332</v>
      </c>
    </row>
    <row r="5" spans="2:25" ht="39" customHeight="1">
      <c r="B5" s="58" t="s">
        <v>93</v>
      </c>
      <c r="C5" s="48">
        <v>2500.8788853007072</v>
      </c>
      <c r="D5" s="48">
        <v>3133.5646109569811</v>
      </c>
      <c r="E5" s="48">
        <v>2472.1977469810508</v>
      </c>
      <c r="F5" s="48">
        <v>3350.6745188366758</v>
      </c>
      <c r="G5" s="48">
        <v>3930.5993927371669</v>
      </c>
      <c r="H5" s="48">
        <f t="shared" si="2"/>
        <v>3077.5830309625167</v>
      </c>
      <c r="I5" s="48">
        <f t="shared" si="1"/>
        <v>3077.5830309625167</v>
      </c>
      <c r="K5" s="45" t="s">
        <v>106</v>
      </c>
      <c r="L5" s="48">
        <v>2627.5288061345359</v>
      </c>
      <c r="N5" s="17" t="s">
        <v>117</v>
      </c>
      <c r="O5" s="18">
        <v>7303</v>
      </c>
    </row>
    <row r="6" spans="2:25" ht="30" customHeight="1">
      <c r="B6" s="45" t="s">
        <v>6</v>
      </c>
      <c r="C6" s="48">
        <v>1919.9847739385709</v>
      </c>
      <c r="D6" s="48">
        <v>1259.0161529337929</v>
      </c>
      <c r="E6" s="48">
        <v>1282.0251612739371</v>
      </c>
      <c r="F6" s="48">
        <v>3382.2194698957028</v>
      </c>
      <c r="G6" s="48">
        <v>2215.5640858979159</v>
      </c>
      <c r="H6" s="48">
        <f t="shared" si="2"/>
        <v>2011.7619287879838</v>
      </c>
      <c r="I6" s="48">
        <f t="shared" si="1"/>
        <v>2011.7619287879838</v>
      </c>
      <c r="K6" s="45" t="s">
        <v>9</v>
      </c>
      <c r="L6" s="48">
        <v>2988.8601644150308</v>
      </c>
      <c r="N6" s="17" t="s">
        <v>145</v>
      </c>
      <c r="O6" s="18">
        <v>1213.1250806399444</v>
      </c>
    </row>
    <row r="7" spans="2:25" ht="34.5" customHeight="1">
      <c r="B7" s="38" t="s">
        <v>99</v>
      </c>
      <c r="C7" s="48">
        <v>6296</v>
      </c>
      <c r="D7" s="48">
        <v>8383</v>
      </c>
      <c r="E7" s="48">
        <v>12158</v>
      </c>
      <c r="F7" s="48">
        <v>17209</v>
      </c>
      <c r="G7" s="48">
        <v>13004</v>
      </c>
      <c r="H7" s="48">
        <f t="shared" si="2"/>
        <v>11410</v>
      </c>
      <c r="I7" s="48">
        <f t="shared" si="1"/>
        <v>11410</v>
      </c>
      <c r="K7" s="59" t="s">
        <v>93</v>
      </c>
      <c r="L7" s="48">
        <v>3077.5830309625167</v>
      </c>
      <c r="N7" s="17"/>
      <c r="O7" s="18"/>
    </row>
    <row r="8" spans="2:25" ht="34.5" customHeight="1">
      <c r="B8" s="45" t="s">
        <v>88</v>
      </c>
      <c r="C8" s="48">
        <v>1172.813155874072</v>
      </c>
      <c r="D8" s="48">
        <v>1348.083333333333</v>
      </c>
      <c r="E8" s="48">
        <v>1590.101053129807</v>
      </c>
      <c r="F8" s="48">
        <v>2230.416666666667</v>
      </c>
      <c r="G8" s="48">
        <v>2177</v>
      </c>
      <c r="H8" s="48">
        <f t="shared" si="2"/>
        <v>1703.682841800776</v>
      </c>
      <c r="I8" s="48">
        <f t="shared" si="1"/>
        <v>1703.682841800776</v>
      </c>
      <c r="K8" s="45" t="s">
        <v>84</v>
      </c>
      <c r="L8" s="48">
        <v>5852.3470430632069</v>
      </c>
      <c r="N8" s="40"/>
      <c r="O8" s="34"/>
    </row>
    <row r="9" spans="2:25" ht="34.5" customHeight="1">
      <c r="B9" s="45" t="s">
        <v>9</v>
      </c>
      <c r="C9" s="48">
        <v>2518.114288207842</v>
      </c>
      <c r="D9" s="48">
        <v>2596.441414512502</v>
      </c>
      <c r="E9" s="48">
        <v>2707.296697928879</v>
      </c>
      <c r="F9" s="48">
        <v>3370.506683905448</v>
      </c>
      <c r="G9" s="48">
        <v>3751.9417375204821</v>
      </c>
      <c r="H9" s="48">
        <f t="shared" si="2"/>
        <v>2988.8601644150308</v>
      </c>
      <c r="I9" s="48">
        <f t="shared" si="1"/>
        <v>2988.8601644150308</v>
      </c>
      <c r="J9" s="33"/>
      <c r="K9" s="38" t="s">
        <v>143</v>
      </c>
      <c r="L9" s="48">
        <v>8648.6</v>
      </c>
      <c r="N9" s="40"/>
      <c r="O9" s="34"/>
    </row>
    <row r="10" spans="2:25" ht="34.5" customHeight="1">
      <c r="B10" s="45" t="s">
        <v>106</v>
      </c>
      <c r="C10" s="48">
        <v>2177.9502814050738</v>
      </c>
      <c r="D10" s="48">
        <v>1820.888067786716</v>
      </c>
      <c r="E10" s="48">
        <v>1916.695677607647</v>
      </c>
      <c r="F10" s="48">
        <v>3493.5375253985021</v>
      </c>
      <c r="G10" s="48">
        <v>3728.572478474739</v>
      </c>
      <c r="H10" s="48">
        <f t="shared" si="2"/>
        <v>2627.5288061345359</v>
      </c>
      <c r="I10" s="48">
        <f t="shared" si="1"/>
        <v>2627.5288061345359</v>
      </c>
      <c r="J10" s="33"/>
      <c r="K10" s="38" t="s">
        <v>99</v>
      </c>
      <c r="L10" s="48">
        <v>11410</v>
      </c>
      <c r="N10" s="40"/>
      <c r="O10" s="34"/>
    </row>
    <row r="11" spans="2:25" ht="36.75" customHeight="1">
      <c r="B11" s="17" t="s">
        <v>142</v>
      </c>
      <c r="C11" s="48">
        <v>6411</v>
      </c>
      <c r="D11" s="48">
        <v>6628.5</v>
      </c>
      <c r="E11" s="48">
        <v>8406.9166666666661</v>
      </c>
      <c r="F11" s="48">
        <v>9786</v>
      </c>
      <c r="G11" s="48">
        <v>11087</v>
      </c>
      <c r="H11" s="48">
        <f t="shared" si="2"/>
        <v>8463.8833333333332</v>
      </c>
      <c r="I11" s="48">
        <f t="shared" si="1"/>
        <v>8463.8833333333332</v>
      </c>
      <c r="K11" s="20"/>
      <c r="L11" s="27"/>
      <c r="N11" s="40"/>
      <c r="O11" s="34"/>
    </row>
    <row r="12" spans="2:25" ht="36.75" customHeight="1">
      <c r="B12" s="17" t="s">
        <v>117</v>
      </c>
      <c r="C12" s="48">
        <v>5174</v>
      </c>
      <c r="D12" s="48">
        <v>5481</v>
      </c>
      <c r="E12" s="48">
        <v>7564</v>
      </c>
      <c r="F12" s="48">
        <v>8609</v>
      </c>
      <c r="G12" s="48">
        <v>9687</v>
      </c>
      <c r="H12" s="48">
        <f t="shared" si="2"/>
        <v>7303</v>
      </c>
      <c r="I12" s="48">
        <f t="shared" si="1"/>
        <v>7303</v>
      </c>
      <c r="J12" s="33"/>
      <c r="K12" s="35"/>
      <c r="L12" s="27"/>
      <c r="N12" s="24"/>
      <c r="O12" s="34"/>
    </row>
    <row r="13" spans="2:25" ht="39.75" customHeight="1">
      <c r="B13" s="17" t="s">
        <v>145</v>
      </c>
      <c r="C13" s="48">
        <v>957.89042157946949</v>
      </c>
      <c r="D13" s="48">
        <v>974.33883537062263</v>
      </c>
      <c r="E13" s="48">
        <v>1013.727186941788</v>
      </c>
      <c r="F13" s="48">
        <v>1276.8353003897521</v>
      </c>
      <c r="G13" s="48">
        <v>1842.8336589180899</v>
      </c>
      <c r="H13" s="48">
        <f t="shared" si="2"/>
        <v>1213.1250806399444</v>
      </c>
      <c r="I13" s="48">
        <f t="shared" si="1"/>
        <v>1213.1250806399444</v>
      </c>
      <c r="J13" s="33"/>
      <c r="O13" s="26"/>
      <c r="R13" s="24"/>
      <c r="S13" s="25"/>
      <c r="T13" s="25"/>
      <c r="U13" s="25"/>
      <c r="V13" s="25"/>
      <c r="W13" s="25"/>
      <c r="X13" s="25"/>
      <c r="Y13" s="25"/>
    </row>
    <row r="14" spans="2:25" ht="39.75" customHeight="1">
      <c r="B14" s="17" t="s">
        <v>144</v>
      </c>
      <c r="C14" s="48">
        <v>6411</v>
      </c>
      <c r="D14" s="48">
        <v>6628.5</v>
      </c>
      <c r="E14" s="48">
        <v>8406.9166666666661</v>
      </c>
      <c r="F14" s="48">
        <v>9786</v>
      </c>
      <c r="G14" s="48">
        <v>11087</v>
      </c>
      <c r="H14" s="48">
        <f t="shared" si="2"/>
        <v>8463.8833333333332</v>
      </c>
      <c r="I14" s="48">
        <f t="shared" si="1"/>
        <v>8463.8833333333332</v>
      </c>
      <c r="J14" s="33"/>
      <c r="O14" s="26"/>
      <c r="R14" s="24"/>
      <c r="S14" s="25"/>
      <c r="T14" s="25"/>
      <c r="U14" s="25"/>
      <c r="V14" s="25"/>
      <c r="W14" s="25"/>
      <c r="X14" s="25"/>
      <c r="Y14" s="25"/>
    </row>
    <row r="15" spans="2:25" ht="39.75" customHeight="1">
      <c r="J15" s="33"/>
      <c r="O15" s="26"/>
      <c r="R15" s="24"/>
      <c r="S15" s="25"/>
      <c r="T15" s="25"/>
      <c r="U15" s="25"/>
      <c r="V15" s="25"/>
      <c r="W15" s="25"/>
      <c r="X15" s="25"/>
      <c r="Y15" s="25"/>
    </row>
    <row r="16" spans="2:25">
      <c r="B16" s="16"/>
      <c r="O16" s="26"/>
    </row>
    <row r="17" spans="2:15" ht="13.5" thickBot="1">
      <c r="B17" s="16"/>
      <c r="J17" s="33"/>
      <c r="O17" s="26"/>
    </row>
    <row r="18" spans="2:15">
      <c r="B18" s="13" t="s">
        <v>146</v>
      </c>
      <c r="C18" s="7"/>
      <c r="D18" s="7"/>
      <c r="E18" s="7"/>
      <c r="F18" s="7"/>
      <c r="G18" s="7"/>
      <c r="H18" s="7"/>
      <c r="I18" s="7"/>
    </row>
    <row r="19" spans="2:15">
      <c r="B19" s="44" t="s">
        <v>147</v>
      </c>
      <c r="C19" s="7"/>
      <c r="D19" s="7"/>
      <c r="E19" s="7"/>
      <c r="F19" s="7"/>
      <c r="G19" s="7"/>
      <c r="H19" s="7"/>
      <c r="I19" s="7"/>
    </row>
    <row r="20" spans="2:15">
      <c r="B20" s="15" t="s">
        <v>148</v>
      </c>
      <c r="D20" s="7"/>
      <c r="E20" s="7"/>
      <c r="F20" s="7"/>
      <c r="G20" s="7"/>
      <c r="H20" s="7"/>
      <c r="I20" s="7"/>
    </row>
    <row r="21" spans="2:15" ht="26.25" thickBot="1">
      <c r="B21" s="14" t="s">
        <v>149</v>
      </c>
      <c r="D21" s="7"/>
      <c r="E21" s="7"/>
      <c r="F21" s="7"/>
      <c r="G21" s="7"/>
      <c r="H21" s="7"/>
      <c r="I21" s="7"/>
    </row>
    <row r="22" spans="2:15">
      <c r="B22" s="16"/>
      <c r="D22" s="7"/>
      <c r="E22" s="7"/>
      <c r="F22" s="7"/>
      <c r="G22" s="7"/>
      <c r="H22" s="7"/>
      <c r="I22" s="7"/>
    </row>
    <row r="23" spans="2:15">
      <c r="B23" s="16"/>
      <c r="D23" s="7"/>
      <c r="E23" s="7"/>
      <c r="F23" s="7"/>
      <c r="G23" s="7"/>
      <c r="H23" s="7"/>
      <c r="I23" s="7"/>
    </row>
    <row r="24" spans="2:15">
      <c r="B24" s="16"/>
      <c r="D24" s="7"/>
      <c r="E24" s="7"/>
      <c r="F24" s="7"/>
      <c r="G24" s="7"/>
      <c r="H24" s="7"/>
      <c r="I24" s="7"/>
    </row>
    <row r="25" spans="2:15">
      <c r="B25" s="16"/>
    </row>
    <row r="26" spans="2:15">
      <c r="B26" s="16"/>
    </row>
    <row r="27" spans="2:15">
      <c r="B27" s="5" t="s">
        <v>70</v>
      </c>
      <c r="C27" s="5" t="s">
        <v>140</v>
      </c>
    </row>
    <row r="28" spans="2:15" ht="14.25">
      <c r="B28" s="45" t="s">
        <v>88</v>
      </c>
      <c r="C28" s="48">
        <v>1703.682841800776</v>
      </c>
    </row>
    <row r="29" spans="2:15" ht="14.25">
      <c r="B29" s="45" t="s">
        <v>6</v>
      </c>
      <c r="C29" s="48">
        <v>2011.7619287879838</v>
      </c>
    </row>
    <row r="30" spans="2:15" ht="14.25">
      <c r="B30" s="45" t="s">
        <v>106</v>
      </c>
      <c r="C30" s="48">
        <v>2627.5288061345359</v>
      </c>
    </row>
    <row r="31" spans="2:15" ht="14.25">
      <c r="B31" s="45" t="s">
        <v>9</v>
      </c>
      <c r="C31" s="48">
        <v>2988.8601644150308</v>
      </c>
    </row>
    <row r="32" spans="2:15" ht="14.25">
      <c r="B32" s="59" t="s">
        <v>93</v>
      </c>
      <c r="C32" s="48">
        <v>3077.5830309625167</v>
      </c>
    </row>
    <row r="33" spans="2:3" ht="30.75" customHeight="1">
      <c r="B33" s="45" t="s">
        <v>84</v>
      </c>
      <c r="C33" s="48">
        <v>5852.3470430632069</v>
      </c>
    </row>
    <row r="34" spans="2:3" ht="14.25">
      <c r="B34" s="38" t="s">
        <v>143</v>
      </c>
      <c r="C34" s="48">
        <v>8648.6</v>
      </c>
    </row>
    <row r="35" spans="2:3" ht="14.25">
      <c r="B35" s="38" t="s">
        <v>99</v>
      </c>
      <c r="C35" s="48">
        <v>11410</v>
      </c>
    </row>
    <row r="36" spans="2:3" ht="25.5">
      <c r="B36" s="17" t="s">
        <v>142</v>
      </c>
      <c r="C36" s="18">
        <v>8463.8833333333332</v>
      </c>
    </row>
    <row r="37" spans="2:3" ht="25.5">
      <c r="B37" s="17" t="s">
        <v>144</v>
      </c>
      <c r="C37" s="18">
        <v>8463.8833333333332</v>
      </c>
    </row>
    <row r="38" spans="2:3" ht="14.25">
      <c r="B38" s="17" t="s">
        <v>117</v>
      </c>
      <c r="C38" s="18">
        <v>7303</v>
      </c>
    </row>
    <row r="39" spans="2:3" ht="25.5">
      <c r="B39" s="17" t="s">
        <v>145</v>
      </c>
      <c r="C39" s="18">
        <v>1213.1250806399444</v>
      </c>
    </row>
  </sheetData>
  <autoFilter ref="N2:O6" xr:uid="{00000000-0009-0000-0000-000006000000}">
    <sortState xmlns:xlrd2="http://schemas.microsoft.com/office/spreadsheetml/2017/richdata2" ref="N3:O6">
      <sortCondition descending="1" ref="O2:O6"/>
    </sortState>
  </autoFilter>
  <sortState xmlns:xlrd2="http://schemas.microsoft.com/office/spreadsheetml/2017/richdata2" ref="B29:C33">
    <sortCondition descending="1" ref="C29:C33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H28"/>
  <sheetViews>
    <sheetView tabSelected="1" topLeftCell="A7" zoomScale="80" zoomScaleNormal="80" workbookViewId="0">
      <selection activeCell="G17" sqref="G17"/>
    </sheetView>
  </sheetViews>
  <sheetFormatPr defaultColWidth="11.42578125" defaultRowHeight="12.75"/>
  <cols>
    <col min="1" max="1" width="6.42578125" style="3" customWidth="1"/>
    <col min="2" max="2" width="26.7109375" style="3" customWidth="1"/>
    <col min="3" max="8" width="11.42578125" style="3" customWidth="1"/>
    <col min="9" max="16384" width="11.42578125" style="3"/>
  </cols>
  <sheetData>
    <row r="2" spans="2:8" ht="15" customHeight="1">
      <c r="B2" s="8" t="s">
        <v>139</v>
      </c>
      <c r="C2" s="8">
        <v>2019</v>
      </c>
      <c r="D2" s="8">
        <v>2020</v>
      </c>
      <c r="E2" s="8">
        <v>2021</v>
      </c>
      <c r="F2" s="8">
        <v>2022</v>
      </c>
      <c r="G2" s="8">
        <v>2023</v>
      </c>
      <c r="H2" s="8" t="s">
        <v>140</v>
      </c>
    </row>
    <row r="3" spans="2:8" ht="14.25">
      <c r="B3" s="45" t="s">
        <v>84</v>
      </c>
      <c r="C3" s="48">
        <v>4668.4304961166581</v>
      </c>
      <c r="D3" s="48">
        <v>4762.6551170997755</v>
      </c>
      <c r="E3" s="48">
        <v>5368.4078202406226</v>
      </c>
      <c r="F3" s="48">
        <v>6583.5326114930695</v>
      </c>
      <c r="G3" s="48">
        <v>7878.7091703659107</v>
      </c>
      <c r="H3" s="48">
        <f t="shared" ref="H3:H14" si="0">AVERAGE(C3:G3)</f>
        <v>5852.3470430632069</v>
      </c>
    </row>
    <row r="4" spans="2:8" ht="14.25">
      <c r="B4" s="38" t="s">
        <v>143</v>
      </c>
      <c r="C4" s="48">
        <v>6578</v>
      </c>
      <c r="D4" s="48">
        <v>8083</v>
      </c>
      <c r="E4" s="48">
        <v>7795</v>
      </c>
      <c r="F4" s="48">
        <v>8802</v>
      </c>
      <c r="G4" s="48">
        <v>11985</v>
      </c>
      <c r="H4" s="48">
        <f t="shared" si="0"/>
        <v>8648.6</v>
      </c>
    </row>
    <row r="5" spans="2:8" ht="14.25">
      <c r="B5" s="58" t="s">
        <v>93</v>
      </c>
      <c r="C5" s="48">
        <v>2500.8788853007072</v>
      </c>
      <c r="D5" s="48">
        <v>3133.5646109569811</v>
      </c>
      <c r="E5" s="48">
        <v>2472.1977469810508</v>
      </c>
      <c r="F5" s="48">
        <v>3350.6745188366758</v>
      </c>
      <c r="G5" s="48">
        <v>3930.5993927371669</v>
      </c>
      <c r="H5" s="48">
        <f t="shared" si="0"/>
        <v>3077.5830309625167</v>
      </c>
    </row>
    <row r="6" spans="2:8" ht="14.25">
      <c r="B6" s="45" t="s">
        <v>6</v>
      </c>
      <c r="C6" s="48">
        <v>1919.9847739385709</v>
      </c>
      <c r="D6" s="48">
        <v>1259.0161529337929</v>
      </c>
      <c r="E6" s="48">
        <v>1282.0251612739371</v>
      </c>
      <c r="F6" s="48">
        <v>3382.2194698957028</v>
      </c>
      <c r="G6" s="48">
        <v>2215.5640858979159</v>
      </c>
      <c r="H6" s="48">
        <f t="shared" si="0"/>
        <v>2011.7619287879838</v>
      </c>
    </row>
    <row r="7" spans="2:8" ht="14.25">
      <c r="B7" s="38" t="s">
        <v>99</v>
      </c>
      <c r="C7" s="48">
        <v>6296</v>
      </c>
      <c r="D7" s="48">
        <v>8383</v>
      </c>
      <c r="E7" s="48">
        <v>12158</v>
      </c>
      <c r="F7" s="48">
        <v>17209</v>
      </c>
      <c r="G7" s="48">
        <v>13004</v>
      </c>
      <c r="H7" s="48">
        <f t="shared" si="0"/>
        <v>11410</v>
      </c>
    </row>
    <row r="8" spans="2:8" ht="14.25">
      <c r="B8" s="45" t="s">
        <v>88</v>
      </c>
      <c r="C8" s="48">
        <v>1172.813155874072</v>
      </c>
      <c r="D8" s="48">
        <v>1348.083333333333</v>
      </c>
      <c r="E8" s="48">
        <v>1590.101053129807</v>
      </c>
      <c r="F8" s="48">
        <v>2230.416666666667</v>
      </c>
      <c r="G8" s="48">
        <v>2177</v>
      </c>
      <c r="H8" s="48">
        <f t="shared" si="0"/>
        <v>1703.682841800776</v>
      </c>
    </row>
    <row r="9" spans="2:8" ht="24.75" customHeight="1">
      <c r="B9" s="45" t="s">
        <v>9</v>
      </c>
      <c r="C9" s="48">
        <v>2518.114288207842</v>
      </c>
      <c r="D9" s="48">
        <v>2596.441414512502</v>
      </c>
      <c r="E9" s="48">
        <v>2707.296697928879</v>
      </c>
      <c r="F9" s="48">
        <v>3370.506683905448</v>
      </c>
      <c r="G9" s="48">
        <v>3751.9417375204821</v>
      </c>
      <c r="H9" s="48">
        <f t="shared" si="0"/>
        <v>2988.8601644150308</v>
      </c>
    </row>
    <row r="10" spans="2:8" ht="25.5" customHeight="1">
      <c r="B10" s="45" t="s">
        <v>106</v>
      </c>
      <c r="C10" s="48">
        <v>2177.9502814050738</v>
      </c>
      <c r="D10" s="48">
        <v>1820.888067786716</v>
      </c>
      <c r="E10" s="48">
        <v>1916.695677607647</v>
      </c>
      <c r="F10" s="48">
        <v>3493.5375253985021</v>
      </c>
      <c r="G10" s="48">
        <v>3728.572478474739</v>
      </c>
      <c r="H10" s="48">
        <f t="shared" si="0"/>
        <v>2627.5288061345359</v>
      </c>
    </row>
    <row r="11" spans="2:8" ht="25.5">
      <c r="B11" s="17" t="s">
        <v>142</v>
      </c>
      <c r="C11" s="48">
        <v>6411</v>
      </c>
      <c r="D11" s="48">
        <v>6628.5</v>
      </c>
      <c r="E11" s="48">
        <v>8406.9166666666661</v>
      </c>
      <c r="F11" s="48">
        <v>9786</v>
      </c>
      <c r="G11" s="48">
        <v>11087</v>
      </c>
      <c r="H11" s="48">
        <f t="shared" si="0"/>
        <v>8463.8833333333332</v>
      </c>
    </row>
    <row r="12" spans="2:8" ht="22.5" customHeight="1">
      <c r="B12" s="17" t="s">
        <v>117</v>
      </c>
      <c r="C12" s="48">
        <v>5174</v>
      </c>
      <c r="D12" s="48">
        <v>5481</v>
      </c>
      <c r="E12" s="48">
        <v>7564</v>
      </c>
      <c r="F12" s="48">
        <v>8609</v>
      </c>
      <c r="G12" s="48">
        <v>9687</v>
      </c>
      <c r="H12" s="48">
        <f t="shared" si="0"/>
        <v>7303</v>
      </c>
    </row>
    <row r="13" spans="2:8" ht="24" customHeight="1">
      <c r="B13" s="17" t="s">
        <v>145</v>
      </c>
      <c r="C13" s="48">
        <v>957.89042157946949</v>
      </c>
      <c r="D13" s="48">
        <v>974.33883537062263</v>
      </c>
      <c r="E13" s="48">
        <v>1013.727186941788</v>
      </c>
      <c r="F13" s="48">
        <v>1276.8353003897521</v>
      </c>
      <c r="G13" s="48">
        <v>1842.8336589180899</v>
      </c>
      <c r="H13" s="48">
        <f t="shared" si="0"/>
        <v>1213.1250806399444</v>
      </c>
    </row>
    <row r="14" spans="2:8" ht="25.5">
      <c r="B14" s="17" t="s">
        <v>144</v>
      </c>
      <c r="C14" s="48">
        <v>6411</v>
      </c>
      <c r="D14" s="48">
        <v>6628.5</v>
      </c>
      <c r="E14" s="48">
        <v>8406.9166666666661</v>
      </c>
      <c r="F14" s="48">
        <v>9786</v>
      </c>
      <c r="G14" s="48">
        <v>11087</v>
      </c>
      <c r="H14" s="48">
        <f t="shared" si="0"/>
        <v>8463.8833333333332</v>
      </c>
    </row>
    <row r="15" spans="2:8" ht="14.25">
      <c r="B15" s="47"/>
      <c r="C15" s="48"/>
      <c r="D15" s="48"/>
      <c r="E15" s="48"/>
      <c r="F15" s="48"/>
      <c r="G15" s="48"/>
      <c r="H15" s="73"/>
    </row>
    <row r="16" spans="2:8">
      <c r="B16" s="8" t="s">
        <v>139</v>
      </c>
      <c r="C16" s="8">
        <v>2020</v>
      </c>
      <c r="D16" s="8">
        <v>2021</v>
      </c>
      <c r="E16" s="8">
        <v>2022</v>
      </c>
      <c r="F16" s="8">
        <v>2023</v>
      </c>
      <c r="G16" s="6"/>
      <c r="H16" s="19"/>
    </row>
    <row r="17" spans="2:8">
      <c r="B17" s="45" t="s">
        <v>84</v>
      </c>
      <c r="C17" s="9">
        <f t="shared" ref="C17:F28" si="1">D3/C3*100-100</f>
        <v>2.0183361637598836</v>
      </c>
      <c r="D17" s="9">
        <f t="shared" si="1"/>
        <v>12.71880260583977</v>
      </c>
      <c r="E17" s="9">
        <f t="shared" si="1"/>
        <v>22.634733275498093</v>
      </c>
      <c r="F17" s="9">
        <f t="shared" si="1"/>
        <v>19.672972480030154</v>
      </c>
      <c r="G17" s="12" cm="1">
        <f t="array" ref="G17">+AVERAGE(ABS(C17:F17))</f>
        <v>14.261211131281975</v>
      </c>
      <c r="H17" s="19"/>
    </row>
    <row r="18" spans="2:8">
      <c r="B18" s="38" t="s">
        <v>143</v>
      </c>
      <c r="C18" s="9">
        <f t="shared" si="1"/>
        <v>22.879294618425064</v>
      </c>
      <c r="D18" s="9">
        <f t="shared" si="1"/>
        <v>-3.5630335271557527</v>
      </c>
      <c r="E18" s="9">
        <f t="shared" si="1"/>
        <v>12.918537524053875</v>
      </c>
      <c r="F18" s="9">
        <f t="shared" si="1"/>
        <v>36.162235855487381</v>
      </c>
      <c r="G18" s="21" cm="1">
        <f t="array" ref="G18">+AVERAGE(ABS(C18:F18))</f>
        <v>18.880775381280518</v>
      </c>
      <c r="H18" s="19"/>
    </row>
    <row r="19" spans="2:8">
      <c r="B19" s="58" t="s">
        <v>93</v>
      </c>
      <c r="C19" s="9">
        <f t="shared" si="1"/>
        <v>25.298535221956556</v>
      </c>
      <c r="D19" s="9">
        <f t="shared" si="1"/>
        <v>-21.105895237116272</v>
      </c>
      <c r="E19" s="9">
        <f t="shared" si="1"/>
        <v>35.534243687762682</v>
      </c>
      <c r="F19" s="9">
        <f t="shared" si="1"/>
        <v>17.307705378134912</v>
      </c>
      <c r="G19" s="21" cm="1">
        <f t="array" ref="G19">+AVERAGE(ABS(C19:F19))</f>
        <v>24.811594881242605</v>
      </c>
      <c r="H19" s="19"/>
    </row>
    <row r="20" spans="2:8">
      <c r="B20" s="45" t="s">
        <v>6</v>
      </c>
      <c r="C20" s="9">
        <f t="shared" si="1"/>
        <v>-34.425722014914555</v>
      </c>
      <c r="D20" s="9">
        <f t="shared" si="1"/>
        <v>1.8275387719631766</v>
      </c>
      <c r="E20" s="9">
        <f t="shared" si="1"/>
        <v>163.81849374428981</v>
      </c>
      <c r="F20" s="9">
        <f t="shared" si="1"/>
        <v>-34.493781210293932</v>
      </c>
      <c r="G20" s="49" cm="1">
        <f t="array" ref="G20">+AVERAGE(ABS(C20:F20))</f>
        <v>58.641383935365369</v>
      </c>
      <c r="H20" s="19"/>
    </row>
    <row r="21" spans="2:8">
      <c r="B21" s="38" t="s">
        <v>99</v>
      </c>
      <c r="C21" s="9">
        <f t="shared" si="1"/>
        <v>33.148030495552717</v>
      </c>
      <c r="D21" s="9">
        <f t="shared" si="1"/>
        <v>45.031611594894429</v>
      </c>
      <c r="E21" s="9">
        <f t="shared" si="1"/>
        <v>41.544661950978792</v>
      </c>
      <c r="F21" s="9">
        <f t="shared" si="1"/>
        <v>-24.434888721018069</v>
      </c>
      <c r="G21" s="49" cm="1">
        <f t="array" ref="G21">+AVERAGE(ABS(C21:F21))</f>
        <v>36.039798190611002</v>
      </c>
      <c r="H21" s="19"/>
    </row>
    <row r="22" spans="2:8">
      <c r="B22" s="45" t="s">
        <v>88</v>
      </c>
      <c r="C22" s="9">
        <f t="shared" si="1"/>
        <v>14.944424572781671</v>
      </c>
      <c r="D22" s="9">
        <f t="shared" si="1"/>
        <v>17.952726942929402</v>
      </c>
      <c r="E22" s="9">
        <f t="shared" si="1"/>
        <v>40.268862930222099</v>
      </c>
      <c r="F22" s="9">
        <f t="shared" si="1"/>
        <v>-2.3949187371567433</v>
      </c>
      <c r="G22" s="21" cm="1">
        <f t="array" ref="G22">+AVERAGE(ABS(C22:F22))</f>
        <v>18.890233295772479</v>
      </c>
      <c r="H22" s="20"/>
    </row>
    <row r="23" spans="2:8" ht="22.5" customHeight="1">
      <c r="B23" s="45" t="s">
        <v>9</v>
      </c>
      <c r="C23" s="9">
        <f t="shared" si="1"/>
        <v>3.1105469148664326</v>
      </c>
      <c r="D23" s="9">
        <f t="shared" si="1"/>
        <v>4.2695083662109425</v>
      </c>
      <c r="E23" s="9">
        <f t="shared" si="1"/>
        <v>24.497129793122923</v>
      </c>
      <c r="F23" s="9">
        <f t="shared" si="1"/>
        <v>11.316846082413363</v>
      </c>
      <c r="G23" s="12" cm="1">
        <f t="array" ref="G23">+AVERAGE(ABS(C23:F23))</f>
        <v>10.798507789153415</v>
      </c>
      <c r="H23" s="20"/>
    </row>
    <row r="24" spans="2:8" ht="22.5" customHeight="1">
      <c r="B24" s="45" t="s">
        <v>106</v>
      </c>
      <c r="C24" s="9">
        <f t="shared" si="1"/>
        <v>-16.39441527508167</v>
      </c>
      <c r="D24" s="9">
        <f t="shared" si="1"/>
        <v>5.2615869978974104</v>
      </c>
      <c r="E24" s="9">
        <f t="shared" si="1"/>
        <v>82.268764218168144</v>
      </c>
      <c r="F24" s="9">
        <f t="shared" si="1"/>
        <v>6.7277065543879218</v>
      </c>
      <c r="G24" s="49" cm="1">
        <f t="array" ref="G24">+AVERAGE(ABS(C24:F24))</f>
        <v>27.663118261383786</v>
      </c>
      <c r="H24" s="20"/>
    </row>
    <row r="25" spans="2:8" ht="25.5">
      <c r="B25" s="17" t="s">
        <v>142</v>
      </c>
      <c r="C25" s="9">
        <f t="shared" si="1"/>
        <v>3.3926064576509134</v>
      </c>
      <c r="D25" s="9">
        <f t="shared" si="1"/>
        <v>26.829850896381771</v>
      </c>
      <c r="E25" s="9">
        <f t="shared" si="1"/>
        <v>16.404151343635704</v>
      </c>
      <c r="F25" s="9">
        <f t="shared" si="1"/>
        <v>13.294502350296341</v>
      </c>
      <c r="G25" s="21" cm="1">
        <f t="array" ref="G25">+AVERAGE(ABS(C25:F25))</f>
        <v>14.980277761991182</v>
      </c>
    </row>
    <row r="26" spans="2:8">
      <c r="B26" s="17" t="s">
        <v>117</v>
      </c>
      <c r="C26" s="9">
        <f t="shared" si="1"/>
        <v>5.9335137224584571</v>
      </c>
      <c r="D26" s="9">
        <f t="shared" si="1"/>
        <v>38.004013866082829</v>
      </c>
      <c r="E26" s="9">
        <f t="shared" si="1"/>
        <v>13.815441565309357</v>
      </c>
      <c r="F26" s="9">
        <f t="shared" si="1"/>
        <v>12.521779533046811</v>
      </c>
      <c r="G26" s="21" cm="1">
        <f t="array" ref="G26">+AVERAGE(ABS(C26:F26))</f>
        <v>17.568687171724363</v>
      </c>
    </row>
    <row r="27" spans="2:8" ht="23.25" customHeight="1">
      <c r="B27" s="17" t="s">
        <v>145</v>
      </c>
      <c r="C27" s="9">
        <f t="shared" si="1"/>
        <v>1.7171498347411358</v>
      </c>
      <c r="D27" s="9">
        <f t="shared" si="1"/>
        <v>4.0425722696543005</v>
      </c>
      <c r="E27" s="9">
        <f t="shared" si="1"/>
        <v>25.954528677652291</v>
      </c>
      <c r="F27" s="9">
        <f t="shared" si="1"/>
        <v>44.328219806859011</v>
      </c>
      <c r="G27" s="21" cm="1">
        <f t="array" ref="G27">+AVERAGE(ABS(C27:F27))</f>
        <v>19.010617647226685</v>
      </c>
    </row>
    <row r="28" spans="2:8" ht="25.5">
      <c r="B28" s="17" t="s">
        <v>144</v>
      </c>
      <c r="C28" s="9">
        <f t="shared" si="1"/>
        <v>3.3926064576509134</v>
      </c>
      <c r="D28" s="9">
        <f t="shared" si="1"/>
        <v>26.829850896381771</v>
      </c>
      <c r="E28" s="9">
        <f t="shared" si="1"/>
        <v>16.404151343635704</v>
      </c>
      <c r="F28" s="9">
        <f t="shared" si="1"/>
        <v>13.294502350296341</v>
      </c>
      <c r="G28" s="12" cm="1">
        <f t="array" ref="G28">+AVERAGE(ABS(C28:F28))</f>
        <v>14.980277761991182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2025-12-06T03:35:20+00:00</FechayHora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dba39584d82166cba059bb2c52e166d8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efc7848022a92cc739f97897553905dd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B3E9602-04BC-4E38-91DD-44C0C1B37D8C}"/>
</file>

<file path=customXml/itemProps2.xml><?xml version="1.0" encoding="utf-8"?>
<ds:datastoreItem xmlns:ds="http://schemas.openxmlformats.org/officeDocument/2006/customXml" ds:itemID="{6A69B17A-CC4B-472B-917E-AA731CB80F6A}"/>
</file>

<file path=customXml/itemProps3.xml><?xml version="1.0" encoding="utf-8"?>
<ds:datastoreItem xmlns:ds="http://schemas.openxmlformats.org/officeDocument/2006/customXml" ds:itemID="{F0A4650B-B6FF-489D-A83B-B4A57A48914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Sergio Leon Alvarez Fernandez</cp:lastModifiedBy>
  <cp:revision/>
  <dcterms:created xsi:type="dcterms:W3CDTF">2024-08-23T00:06:32Z</dcterms:created>
  <dcterms:modified xsi:type="dcterms:W3CDTF">2025-12-10T15:09:20Z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