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09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MESETAS\"/>
    </mc:Choice>
  </mc:AlternateContent>
  <xr:revisionPtr revIDLastSave="0" documentId="11_42AF9E565CA973FEC3603D3930E8B5F9720DDE6A" xr6:coauthVersionLast="47" xr6:coauthVersionMax="47" xr10:uidLastSave="{00000000-0000-0000-0000-000000000000}"/>
  <bookViews>
    <workbookView xWindow="0" yWindow="0" windowWidth="20490" windowHeight="7755" firstSheet="4" activeTab="4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externalReferences>
    <externalReference r:id="rId9"/>
  </externalReferences>
  <definedNames>
    <definedName name="_xlnm._FilterDatabase" localSheetId="4" hidden="1">'4.3.1. % MERCADO FLETE PRODUCTO'!$B$20:$E$28</definedName>
    <definedName name="_xlnm._FilterDatabase" localSheetId="5" hidden="1">'4.3.2. PRECIOS PAGAD PRODUCTOR'!$I$4:$M$16</definedName>
    <definedName name="_xlnm._FilterDatabase" localSheetId="6" hidden="1">'4.3.3. PRECIOS PROMEDIO SIPSA'!$K$2:$L$2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0" l="1"/>
  <c r="H13" i="9" l="1"/>
  <c r="H12" i="9"/>
  <c r="H11" i="9"/>
  <c r="H10" i="9"/>
  <c r="H9" i="9"/>
  <c r="H8" i="9"/>
  <c r="H7" i="9"/>
  <c r="H6" i="9"/>
  <c r="H5" i="9"/>
  <c r="H4" i="9"/>
  <c r="H3" i="9"/>
  <c r="I5" i="8" l="1"/>
  <c r="I6" i="8"/>
  <c r="I7" i="8"/>
  <c r="I8" i="8"/>
  <c r="I9" i="8"/>
  <c r="I10" i="8"/>
  <c r="H5" i="8"/>
  <c r="H6" i="8"/>
  <c r="H7" i="8"/>
  <c r="H8" i="8"/>
  <c r="H9" i="8"/>
  <c r="I13" i="6" l="1"/>
  <c r="K9" i="7"/>
  <c r="J9" i="7"/>
  <c r="F9" i="7" l="1"/>
  <c r="E9" i="7"/>
  <c r="I3" i="6" l="1"/>
  <c r="I6" i="6"/>
  <c r="I8" i="6"/>
  <c r="I4" i="6"/>
  <c r="I12" i="6"/>
  <c r="I9" i="6"/>
  <c r="I7" i="6"/>
  <c r="I11" i="6"/>
  <c r="I10" i="6"/>
  <c r="I4" i="8" l="1"/>
  <c r="I11" i="8"/>
  <c r="I12" i="8"/>
  <c r="I13" i="8"/>
  <c r="H10" i="8"/>
  <c r="H11" i="8"/>
  <c r="H12" i="8"/>
  <c r="H13" i="8"/>
  <c r="I5" i="6" l="1"/>
  <c r="F24" i="9" l="1"/>
  <c r="H4" i="8"/>
  <c r="H3" i="8" l="1"/>
  <c r="F25" i="9" l="1"/>
  <c r="F26" i="9"/>
  <c r="E25" i="9"/>
  <c r="E26" i="9"/>
  <c r="D25" i="9"/>
  <c r="D26" i="9"/>
  <c r="C25" i="9"/>
  <c r="G25" i="9" s="1" a="1"/>
  <c r="C26" i="9"/>
  <c r="D24" i="9"/>
  <c r="E24" i="9"/>
  <c r="G26" i="9" l="1" a="1"/>
  <c r="G26" i="9" s="1"/>
  <c r="G25" i="9"/>
  <c r="M13" i="7"/>
  <c r="M12" i="7"/>
  <c r="M7" i="7" l="1"/>
  <c r="C24" i="9" l="1"/>
  <c r="G24" i="9" l="1" a="1"/>
  <c r="G24" i="9" s="1"/>
  <c r="I3" i="8"/>
  <c r="M9" i="7" l="1"/>
  <c r="M11" i="7"/>
  <c r="F17" i="9" l="1"/>
  <c r="F18" i="9"/>
  <c r="F19" i="9"/>
  <c r="F20" i="9"/>
  <c r="F21" i="9"/>
  <c r="F22" i="9"/>
  <c r="F23" i="9"/>
  <c r="E17" i="9"/>
  <c r="E18" i="9"/>
  <c r="E19" i="9"/>
  <c r="E20" i="9"/>
  <c r="E21" i="9"/>
  <c r="E22" i="9"/>
  <c r="E23" i="9"/>
  <c r="D17" i="9"/>
  <c r="D18" i="9"/>
  <c r="D19" i="9"/>
  <c r="D20" i="9"/>
  <c r="D21" i="9"/>
  <c r="D22" i="9"/>
  <c r="D23" i="9"/>
  <c r="D16" i="9"/>
  <c r="E16" i="9"/>
  <c r="F16" i="9"/>
  <c r="C17" i="9"/>
  <c r="C18" i="9"/>
  <c r="C19" i="9"/>
  <c r="C20" i="9"/>
  <c r="C21" i="9"/>
  <c r="C22" i="9"/>
  <c r="C23" i="9"/>
  <c r="C16" i="9"/>
  <c r="M5" i="7"/>
  <c r="M8" i="7"/>
  <c r="M10" i="7"/>
  <c r="M6" i="7"/>
  <c r="M14" i="7"/>
  <c r="M15" i="7"/>
  <c r="G23" i="9" l="1" a="1"/>
  <c r="G23" i="9" s="1"/>
  <c r="G20" i="9" a="1"/>
  <c r="G20" i="9" s="1"/>
  <c r="G22" i="9" a="1"/>
  <c r="G22" i="9" s="1"/>
  <c r="G18" i="9" a="1"/>
  <c r="G18" i="9" s="1"/>
  <c r="G16" i="9" a="1"/>
  <c r="G16" i="9" s="1"/>
  <c r="G19" i="9" a="1"/>
  <c r="G19" i="9" s="1"/>
  <c r="G21" i="9" a="1"/>
  <c r="G21" i="9" s="1"/>
  <c r="G17" i="9" a="1"/>
  <c r="G17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<sst xmlns="http://schemas.openxmlformats.org/spreadsheetml/2006/main" count="490" uniqueCount="183">
  <si>
    <t>Tabla 1. Organizaciones de la Agricultura Familiar (OAF) participantes de los encuentros territoriales en el municipio de Mesetas</t>
  </si>
  <si>
    <t>Nombre y sigla asociación</t>
  </si>
  <si>
    <t>Principales productos comercializados</t>
  </si>
  <si>
    <t>No. de familias asociadas</t>
  </si>
  <si>
    <t>Servicios que presta la OAF</t>
  </si>
  <si>
    <t>Asociación Nacional de Usuarios Campesinos de Mesetas</t>
  </si>
  <si>
    <t xml:space="preserve">Plátano
</t>
  </si>
  <si>
    <t>Comercialización Colectiva</t>
  </si>
  <si>
    <t>Asociación de Aguacateros de Mesetas</t>
  </si>
  <si>
    <t>Aguacate</t>
  </si>
  <si>
    <t>Asociación de productoras agroindustriales frutos de mi tierra del municipio de Mesetas</t>
  </si>
  <si>
    <t>Cacao seco</t>
  </si>
  <si>
    <t>Asociación municipal de familias agropecuarias de Mesetas</t>
  </si>
  <si>
    <t>Café pergamino seco</t>
  </si>
  <si>
    <t>Asociación agropecuaria de familias emprendedoras de Mesetas</t>
  </si>
  <si>
    <t>Panela</t>
  </si>
  <si>
    <t>Asociación de mujeres activas de Jardín de Peñas</t>
  </si>
  <si>
    <t>Naranja valencia</t>
  </si>
  <si>
    <t>Asociación de productores agropecuarios del municipio de Mesetas</t>
  </si>
  <si>
    <t>Porcicultura Cria (Cerdo kg en pie)</t>
  </si>
  <si>
    <t>Cooperativa Multiactiva, agroecología, turismo, paz y seguridad alimentaria</t>
  </si>
  <si>
    <t>Avicultura (Pollo de engorde)</t>
  </si>
  <si>
    <t>Cooperativa Multiactiva Simón de Trinidad</t>
  </si>
  <si>
    <t>Avicultura postura (huevo)</t>
  </si>
  <si>
    <t>Capacitacion y formacion Comercialización Colectiva</t>
  </si>
  <si>
    <t>Asociación damas de la leche</t>
  </si>
  <si>
    <t>Ganaderia doble proposito (leche)</t>
  </si>
  <si>
    <t>Cooperativa Multiactiva Agrícola y Pecuaria del Meta</t>
  </si>
  <si>
    <t>Ganaderia de Carne (Res kg en pie)</t>
  </si>
  <si>
    <t>Asistencia Tecnica, Banco de Maquinaria, capacitacion y formacion y Comercialización Colectiva.</t>
  </si>
  <si>
    <t>Producto(s)</t>
  </si>
  <si>
    <t>Presentación</t>
  </si>
  <si>
    <t>Clientes (%)</t>
  </si>
  <si>
    <t>Contrato y/o acuerdo comercial establecido</t>
  </si>
  <si>
    <t>Forma de pago</t>
  </si>
  <si>
    <t>Primer punto de comercialización  (%)</t>
  </si>
  <si>
    <t>Plátano</t>
  </si>
  <si>
    <t>Bolsa x 21 kg</t>
  </si>
  <si>
    <t xml:space="preserve">Intermediario 100% </t>
  </si>
  <si>
    <t>No</t>
  </si>
  <si>
    <t>Contado</t>
  </si>
  <si>
    <t>Centro Poblado 100%</t>
  </si>
  <si>
    <t>Bulto x 40 kg</t>
  </si>
  <si>
    <t>Intermediario 90%</t>
  </si>
  <si>
    <t>Cabecera Municipal 100%</t>
  </si>
  <si>
    <t>Mercados Campesinos 10%</t>
  </si>
  <si>
    <t>Kilogramo</t>
  </si>
  <si>
    <t>Carga x 125 kg</t>
  </si>
  <si>
    <t>Crédito</t>
  </si>
  <si>
    <t>Panela x 500 gr</t>
  </si>
  <si>
    <t>Intermediario 80%</t>
  </si>
  <si>
    <t>Cabecera Municipal 80%</t>
  </si>
  <si>
    <t xml:space="preserve">Consumidor Final 20% </t>
  </si>
  <si>
    <t>Centro Poblado 20%</t>
  </si>
  <si>
    <t>Canastilla x 25 kg</t>
  </si>
  <si>
    <t>Porcicultura cría (Cerdo kg en pie)</t>
  </si>
  <si>
    <t xml:space="preserve">Pollo kg en pie </t>
  </si>
  <si>
    <t xml:space="preserve">Minorista 100% </t>
  </si>
  <si>
    <t>Ganadería doble propósito (leche)</t>
  </si>
  <si>
    <t>Litro</t>
  </si>
  <si>
    <t>Cubeta x 30 huevos</t>
  </si>
  <si>
    <t>Ganadería de Carne (Res kg en pie)</t>
  </si>
  <si>
    <t xml:space="preserve">Kilogramo en pie 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</si>
  <si>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Mesetas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</si>
  <si>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</si>
  <si>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</si>
  <si>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</si>
  <si>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</si>
  <si>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</si>
  <si>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Napsú Postres &amp; Café</t>
  </si>
  <si>
    <t>Minoristas</t>
  </si>
  <si>
    <t>Cabecera Municipal Mesetas</t>
  </si>
  <si>
    <t>Asociación de Cacaoteros de Mesetas</t>
  </si>
  <si>
    <t>Cacao en grano seco</t>
  </si>
  <si>
    <t>Restaurante y Asadero La Trucha</t>
  </si>
  <si>
    <t>Asadero y restaurante La Talanquera</t>
  </si>
  <si>
    <t>plátano</t>
  </si>
  <si>
    <t>Café Masú</t>
  </si>
  <si>
    <t>Procesador/Agroin</t>
  </si>
  <si>
    <t>Autoservicio Rodriguez</t>
  </si>
  <si>
    <t>Supermercado</t>
  </si>
  <si>
    <t>Caña Panelera</t>
  </si>
  <si>
    <t>Districarnes Andres</t>
  </si>
  <si>
    <t>Cerdos kg en pie destetos</t>
  </si>
  <si>
    <t>Asadero y restaurante El paisaje Llanero</t>
  </si>
  <si>
    <t>Autoservicio León</t>
  </si>
  <si>
    <t xml:space="preserve">Intermediario </t>
  </si>
  <si>
    <t>Huevo</t>
  </si>
  <si>
    <t>Res kg en pie</t>
  </si>
  <si>
    <t>Asociación de lecheros del municipio de Mesetas</t>
  </si>
  <si>
    <t>Leche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</si>
  <si>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Mesetas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</si>
  <si>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</si>
  <si>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</si>
  <si>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</si>
  <si>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</si>
  <si>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</si>
  <si>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</si>
  <si>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 xml:space="preserve">Semanal </t>
  </si>
  <si>
    <t>Mesetas 100%</t>
  </si>
  <si>
    <t xml:space="preserve">Kilogramo </t>
  </si>
  <si>
    <t>Diario</t>
  </si>
  <si>
    <t>Centro de Acopio 100%</t>
  </si>
  <si>
    <t>Centro Poblado las Brisas 100%</t>
  </si>
  <si>
    <t>Credito</t>
  </si>
  <si>
    <t>Gramos</t>
  </si>
  <si>
    <t>Pollo de engorde</t>
  </si>
  <si>
    <t>Cubetas x 30 huevos</t>
  </si>
  <si>
    <t xml:space="preserve">Quincenal </t>
  </si>
  <si>
    <t>Finca 100%</t>
  </si>
  <si>
    <t>UFH</t>
  </si>
  <si>
    <t>Línea productiva</t>
  </si>
  <si>
    <t>Presentación del producto</t>
  </si>
  <si>
    <t>Principales compradores</t>
  </si>
  <si>
    <t>Primer punto de comercialización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</si>
  <si>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</si>
  <si>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</si>
  <si>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</si>
  <si>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</si>
  <si>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</si>
  <si>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</si>
  <si>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</si>
  <si>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07UaiEL-49</t>
  </si>
  <si>
    <t>Caña panelera transformada</t>
  </si>
  <si>
    <t>Libra</t>
  </si>
  <si>
    <t xml:space="preserve">Intermediario 
Consumidor Final </t>
  </si>
  <si>
    <t>80%
20%</t>
  </si>
  <si>
    <t>Centro Poblado 20%
Cabecera Municipal 80%</t>
  </si>
  <si>
    <t>11Pf-23</t>
  </si>
  <si>
    <t>Cargade 125 kg 
(2 bultos de 62, 5 Kg)</t>
  </si>
  <si>
    <t>02Ua-80</t>
  </si>
  <si>
    <t>Avicultura de Postura (Huevo)</t>
  </si>
  <si>
    <t>08UdL-44</t>
  </si>
  <si>
    <t>Aguacate Lorena</t>
  </si>
  <si>
    <t>Intermediario 
Mercados Campesinos</t>
  </si>
  <si>
    <t>90%
10%</t>
  </si>
  <si>
    <t>Avicultura  de Engorde 
(Pollo de engorde)</t>
  </si>
  <si>
    <t xml:space="preserve">Minorista </t>
  </si>
  <si>
    <t>09UdL-38</t>
  </si>
  <si>
    <t>Naranja Valencia</t>
  </si>
  <si>
    <t>Porcicultura De Cría</t>
  </si>
  <si>
    <t>Cerdo kg en pie desteto</t>
  </si>
  <si>
    <t>06UbL-55</t>
  </si>
  <si>
    <t>Ganaderia de carne (Res kg en pie)</t>
  </si>
  <si>
    <t xml:space="preserve">Aquí voy </t>
  </si>
  <si>
    <t>Polígono</t>
  </si>
  <si>
    <t>Corregimiento o vereda</t>
  </si>
  <si>
    <t>Avicultura De Postura</t>
  </si>
  <si>
    <t>LOS ALPES</t>
  </si>
  <si>
    <t>BRISAS DEL DUDA</t>
  </si>
  <si>
    <t>Ganadería De Ceba</t>
  </si>
  <si>
    <t>LA LIBERTAD</t>
  </si>
  <si>
    <t>Ganadería Doble Propósito</t>
  </si>
  <si>
    <t>LA CRISTALINA</t>
  </si>
  <si>
    <t>LA MARINA</t>
  </si>
  <si>
    <t>ALTO CAFRE</t>
  </si>
  <si>
    <t>Avicultura De Engorde</t>
  </si>
  <si>
    <t>JARDIN DE PEÑAS</t>
  </si>
  <si>
    <t>SAN MIGUEL</t>
  </si>
  <si>
    <t>Cacao</t>
  </si>
  <si>
    <t>BUENAVISTA</t>
  </si>
  <si>
    <t>Café Sombrío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</si>
  <si>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</si>
  <si>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</si>
  <si>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</si>
  <si>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</si>
  <si>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Avicultura Postura (Huevo)</t>
  </si>
  <si>
    <t>Avicultura  (Pollo de engorde)</t>
  </si>
  <si>
    <t>Cítrico- Naranja Valencia</t>
  </si>
  <si>
    <t>Porcicultura (Cerdos kg en pie destetos)</t>
  </si>
  <si>
    <t>Ganaderia doble proposito (Res kg en pie)</t>
  </si>
  <si>
    <t xml:space="preserve">Línea productiva </t>
  </si>
  <si>
    <t>Promedio</t>
  </si>
  <si>
    <t>Verificar</t>
  </si>
  <si>
    <t>Avicultura De Engorde (Pollo de engorde)</t>
  </si>
  <si>
    <t xml:space="preserve">Ganadería de Carne (Res kg en pie) </t>
  </si>
  <si>
    <t>Caña panelera transformada (panela)</t>
  </si>
  <si>
    <t>Ganadería Doble Propósito (Leche)</t>
  </si>
  <si>
    <t>Café (pergamino seco)</t>
  </si>
  <si>
    <t>Precio a escala municipal</t>
  </si>
  <si>
    <t>Precio a escala departamental</t>
  </si>
  <si>
    <t>Precios a escala nacional</t>
  </si>
  <si>
    <t>Precios gremios ( Porkcolombia*, Ffenavi**, Fedegan***)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</si>
</sst>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&quot;$&quot;\ * #,##0_-;\-&quot;$&quot;\ * #,##0_-;_-&quot;$&quot;\ * &quot;-&quot;??_-;_-@"/>
    <numFmt numFmtId="170" formatCode="0.0%"/>
  </numFmts>
  <fonts count="1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sz val="10"/>
      <color rgb="FFFFFFFF"/>
      <name val="Arial"/>
      <family val="2"/>
    </font>
    <font>
      <sz val="12"/>
      <color theme="1"/>
      <name val="Cambria"/>
      <family val="1"/>
    </font>
    <font>
      <sz val="10"/>
      <color theme="1"/>
      <name val="Arial "/>
    </font>
    <font>
      <sz val="10"/>
      <color rgb="FF000000"/>
      <name val="Arial "/>
    </font>
    <font>
      <sz val="11"/>
      <color rgb="FF00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5CE6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38D40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4F7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5" fillId="1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8" fillId="6" borderId="1" xfId="0" applyFont="1" applyFill="1" applyBorder="1" applyAlignment="1">
      <alignment horizontal="center" vertical="center" wrapText="1"/>
    </xf>
    <xf numFmtId="165" fontId="7" fillId="0" borderId="1" xfId="1" applyNumberFormat="1" applyFont="1" applyBorder="1" applyAlignment="1">
      <alignment horizontal="center" vertical="center"/>
    </xf>
    <xf numFmtId="165" fontId="7" fillId="0" borderId="0" xfId="1" applyNumberFormat="1" applyFont="1" applyBorder="1"/>
    <xf numFmtId="0" fontId="8" fillId="2" borderId="1" xfId="0" applyFont="1" applyFill="1" applyBorder="1" applyAlignment="1">
      <alignment horizontal="center" vertical="center" wrapText="1"/>
    </xf>
    <xf numFmtId="168" fontId="7" fillId="4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43" fontId="6" fillId="0" borderId="1" xfId="8" applyFont="1" applyFill="1" applyBorder="1" applyAlignment="1">
      <alignment horizontal="center" vertical="center"/>
    </xf>
    <xf numFmtId="43" fontId="7" fillId="5" borderId="1" xfId="8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8" borderId="1" xfId="0" applyFont="1" applyFill="1" applyBorder="1" applyAlignment="1">
      <alignment horizontal="center" vertical="center" wrapText="1"/>
    </xf>
    <xf numFmtId="165" fontId="0" fillId="0" borderId="1" xfId="1" applyNumberFormat="1" applyFont="1" applyBorder="1" applyAlignment="1">
      <alignment horizontal="center" vertical="center"/>
    </xf>
    <xf numFmtId="167" fontId="6" fillId="0" borderId="0" xfId="7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3" fontId="7" fillId="0" borderId="1" xfId="8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  <xf numFmtId="165" fontId="0" fillId="0" borderId="0" xfId="1" applyNumberFormat="1" applyFont="1" applyFill="1" applyBorder="1"/>
    <xf numFmtId="0" fontId="6" fillId="0" borderId="0" xfId="0" applyFont="1" applyAlignment="1">
      <alignment horizontal="center" vertical="center" wrapText="1"/>
    </xf>
    <xf numFmtId="165" fontId="0" fillId="0" borderId="0" xfId="1" applyNumberFormat="1" applyFont="1" applyBorder="1" applyAlignment="1">
      <alignment horizontal="center" vertical="center"/>
    </xf>
    <xf numFmtId="9" fontId="6" fillId="0" borderId="1" xfId="9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6" fillId="0" borderId="5" xfId="8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0" fontId="6" fillId="3" borderId="0" xfId="0" applyFont="1" applyFill="1" applyAlignment="1">
      <alignment horizontal="center" vertical="center" wrapText="1"/>
    </xf>
    <xf numFmtId="165" fontId="0" fillId="0" borderId="0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locked="0"/>
    </xf>
    <xf numFmtId="0" fontId="7" fillId="5" borderId="1" xfId="0" applyFont="1" applyFill="1" applyBorder="1" applyAlignment="1">
      <alignment horizontal="center" vertical="center"/>
    </xf>
    <xf numFmtId="43" fontId="6" fillId="5" borderId="1" xfId="8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65" fontId="1" fillId="0" borderId="1" xfId="1" applyNumberFormat="1" applyFont="1" applyBorder="1" applyAlignment="1">
      <alignment horizontal="center" vertical="center"/>
    </xf>
    <xf numFmtId="43" fontId="7" fillId="11" borderId="1" xfId="8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169" fontId="7" fillId="0" borderId="1" xfId="0" applyNumberFormat="1" applyFont="1" applyBorder="1" applyAlignment="1">
      <alignment horizontal="center" vertical="center"/>
    </xf>
    <xf numFmtId="165" fontId="6" fillId="0" borderId="1" xfId="1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43" fontId="6" fillId="11" borderId="5" xfId="8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0" xfId="0" applyFont="1" applyFill="1" applyAlignment="1">
      <alignment horizontal="center" vertical="center" wrapText="1"/>
    </xf>
    <xf numFmtId="0" fontId="11" fillId="13" borderId="0" xfId="0" applyFont="1" applyFill="1" applyAlignment="1">
      <alignment horizontal="center" vertical="center" wrapText="1"/>
    </xf>
    <xf numFmtId="0" fontId="6" fillId="14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43" fontId="6" fillId="5" borderId="5" xfId="8" applyFont="1" applyFill="1" applyBorder="1" applyAlignment="1">
      <alignment horizontal="center" vertical="center"/>
    </xf>
    <xf numFmtId="165" fontId="1" fillId="0" borderId="0" xfId="1" applyNumberFormat="1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/>
    </xf>
    <xf numFmtId="0" fontId="13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top"/>
    </xf>
    <xf numFmtId="169" fontId="7" fillId="0" borderId="7" xfId="0" applyNumberFormat="1" applyFont="1" applyBorder="1" applyAlignment="1">
      <alignment horizontal="center" vertical="top"/>
    </xf>
    <xf numFmtId="169" fontId="7" fillId="0" borderId="7" xfId="0" applyNumberFormat="1" applyFont="1" applyBorder="1" applyAlignment="1">
      <alignment horizontal="center" vertical="top" wrapText="1"/>
    </xf>
    <xf numFmtId="169" fontId="7" fillId="0" borderId="7" xfId="0" applyNumberFormat="1" applyFont="1" applyBorder="1" applyAlignment="1">
      <alignment horizontal="center" vertical="center" wrapText="1"/>
    </xf>
    <xf numFmtId="0" fontId="7" fillId="11" borderId="0" xfId="0" applyFont="1" applyFill="1" applyAlignment="1">
      <alignment horizontal="center" vertical="center"/>
    </xf>
    <xf numFmtId="170" fontId="7" fillId="0" borderId="1" xfId="9" applyNumberFormat="1" applyFont="1" applyFill="1" applyBorder="1" applyAlignment="1">
      <alignment horizontal="center" vertical="center"/>
    </xf>
    <xf numFmtId="170" fontId="7" fillId="11" borderId="1" xfId="9" applyNumberFormat="1" applyFont="1" applyFill="1" applyBorder="1" applyAlignment="1">
      <alignment horizontal="center" vertical="center"/>
    </xf>
    <xf numFmtId="170" fontId="7" fillId="5" borderId="1" xfId="9" applyNumberFormat="1" applyFont="1" applyFill="1" applyBorder="1" applyAlignment="1">
      <alignment horizontal="center" vertical="center"/>
    </xf>
    <xf numFmtId="170" fontId="7" fillId="12" borderId="1" xfId="9" applyNumberFormat="1" applyFont="1" applyFill="1" applyBorder="1" applyAlignment="1">
      <alignment horizontal="center" vertical="center"/>
    </xf>
    <xf numFmtId="0" fontId="6" fillId="15" borderId="0" xfId="0" applyFont="1" applyFill="1" applyAlignment="1">
      <alignment horizontal="center" vertical="center" wrapText="1"/>
    </xf>
    <xf numFmtId="0" fontId="6" fillId="16" borderId="0" xfId="0" applyFont="1" applyFill="1" applyAlignment="1">
      <alignment horizontal="center" vertical="center" wrapText="1"/>
    </xf>
    <xf numFmtId="0" fontId="6" fillId="17" borderId="0" xfId="0" applyFont="1" applyFill="1" applyAlignment="1">
      <alignment horizontal="center" vertical="center" wrapText="1"/>
    </xf>
    <xf numFmtId="0" fontId="6" fillId="16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/>
    </xf>
    <xf numFmtId="0" fontId="7" fillId="5" borderId="0" xfId="0" applyFont="1" applyFill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10" borderId="1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6" fillId="17" borderId="1" xfId="0" applyFont="1" applyFill="1" applyBorder="1" applyAlignment="1">
      <alignment horizontal="center" vertical="center" wrapText="1"/>
    </xf>
    <xf numFmtId="0" fontId="7" fillId="13" borderId="1" xfId="0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11">
    <cellStyle name="Millares" xfId="8" builtinId="3"/>
    <cellStyle name="Millares 2" xfId="10" xr:uid="{00000000-0005-0000-0000-000001000000}"/>
    <cellStyle name="Moneda" xfId="1" builtinId="4"/>
    <cellStyle name="Moneda 2" xfId="6" xr:uid="{00000000-0005-0000-0000-000003000000}"/>
    <cellStyle name="Moneda 2 2" xfId="7" xr:uid="{00000000-0005-0000-0000-000004000000}"/>
    <cellStyle name="Normal" xfId="0" builtinId="0"/>
    <cellStyle name="Normal 2" xfId="2" xr:uid="{00000000-0005-0000-0000-000006000000}"/>
    <cellStyle name="Normal 2 2" xfId="3" xr:uid="{00000000-0005-0000-0000-000007000000}"/>
    <cellStyle name="Porcentaje" xfId="9" builtinId="5"/>
    <cellStyle name="Porcentaje 2 2" xfId="5" xr:uid="{00000000-0005-0000-0000-000009000000}"/>
    <cellStyle name="Porcentaje 2 2 2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56736657917761"/>
          <c:y val="1.5594888373195259E-2"/>
          <c:w val="0.771988188976378"/>
          <c:h val="0.621769127240696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SIPSA'!$C$26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SIPSA'!$B$27:$B$37</c:f>
              <c:strCache>
                <c:ptCount val="11"/>
                <c:pt idx="0">
                  <c:v>Naranja Valencia</c:v>
                </c:pt>
                <c:pt idx="1">
                  <c:v>Plátano</c:v>
                </c:pt>
                <c:pt idx="2">
                  <c:v>Caña panelera transformada (panela)</c:v>
                </c:pt>
                <c:pt idx="3">
                  <c:v>Aguacate Lorena</c:v>
                </c:pt>
                <c:pt idx="4">
                  <c:v>Cacao seco</c:v>
                </c:pt>
                <c:pt idx="5">
                  <c:v>Café (pergamino seco)</c:v>
                </c:pt>
                <c:pt idx="6">
                  <c:v>Avicultura De Engorde (Pollo de engorde)</c:v>
                </c:pt>
                <c:pt idx="7">
                  <c:v>Ganadería de Carne (Res kg en pie) </c:v>
                </c:pt>
                <c:pt idx="8">
                  <c:v>Porcicultura De Cría</c:v>
                </c:pt>
                <c:pt idx="9">
                  <c:v>Ganadería Doble Propósito (Leche)</c:v>
                </c:pt>
                <c:pt idx="10">
                  <c:v>Avicultura de Postura (Huevo)</c:v>
                </c:pt>
              </c:strCache>
            </c:strRef>
          </c:cat>
          <c:val>
            <c:numRef>
              <c:f>'4.3.3. PRECIOS PROMEDIO SIPSA'!$C$27:$C$37</c:f>
              <c:numCache>
                <c:formatCode>_-"$"\ * #,##0_-;\-"$"\ * #,##0_-;_-"$"\ * "-"??_-;_-@_-</c:formatCode>
                <c:ptCount val="11"/>
                <c:pt idx="0">
                  <c:v>1419.6666666666665</c:v>
                </c:pt>
                <c:pt idx="1">
                  <c:v>2684.295180185577</c:v>
                </c:pt>
                <c:pt idx="2">
                  <c:v>3370.1225050170797</c:v>
                </c:pt>
                <c:pt idx="3">
                  <c:v>5819.604991464721</c:v>
                </c:pt>
                <c:pt idx="4">
                  <c:v>8648.6</c:v>
                </c:pt>
                <c:pt idx="5">
                  <c:v>11410</c:v>
                </c:pt>
                <c:pt idx="6">
                  <c:v>8463.8833333333332</c:v>
                </c:pt>
                <c:pt idx="7">
                  <c:v>8463.8833333333332</c:v>
                </c:pt>
                <c:pt idx="8">
                  <c:v>7303</c:v>
                </c:pt>
                <c:pt idx="9">
                  <c:v>1213.1250806399444</c:v>
                </c:pt>
                <c:pt idx="10">
                  <c:v>379.65789949011349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4-4BDB-85E0-1729BF0040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27149616"/>
        <c:axId val="527150160"/>
      </c:barChart>
      <c:catAx>
        <c:axId val="5271496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27150160"/>
        <c:crosses val="autoZero"/>
        <c:auto val="1"/>
        <c:lblAlgn val="ctr"/>
        <c:lblOffset val="100"/>
        <c:noMultiLvlLbl val="0"/>
      </c:catAx>
      <c:valAx>
        <c:axId val="527150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714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es-CO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Mesetas.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922003499562553"/>
          <c:y val="0.19300925925925921"/>
          <c:w val="0.87689107611548556"/>
          <c:h val="0.43246151215626649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MAYOR'!$B$16</c:f>
              <c:strCache>
                <c:ptCount val="1"/>
                <c:pt idx="0">
                  <c:v>Aguacate Lorena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MAYOR'!$C$16:$F$16</c:f>
              <c:numCache>
                <c:formatCode>_-* #,##0_-;\-* #,##0_-;_-* "-"??_-;_-@_-</c:formatCode>
                <c:ptCount val="4"/>
                <c:pt idx="0">
                  <c:v>-0.99641700811719147</c:v>
                </c:pt>
                <c:pt idx="1">
                  <c:v>13.818931196584856</c:v>
                </c:pt>
                <c:pt idx="2">
                  <c:v>22.748258670745969</c:v>
                </c:pt>
                <c:pt idx="3">
                  <c:v>20.505364122638326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F-49CC-AD89-A54DAD154C92}"/>
            </c:ext>
          </c:extLst>
        </c:ser>
        <c:ser>
          <c:idx val="1"/>
          <c:order val="1"/>
          <c:tx>
            <c:strRef>
              <c:f>'4.3.4. VARIACION $ PLAZAS MAYOR'!$B$17</c:f>
              <c:strCache>
                <c:ptCount val="1"/>
                <c:pt idx="0">
                  <c:v>Cacao seco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MAYOR'!$C$17:$F$17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F-49CC-AD89-A54DAD154C92}"/>
            </c:ext>
          </c:extLst>
        </c:ser>
        <c:ser>
          <c:idx val="2"/>
          <c:order val="2"/>
          <c:tx>
            <c:strRef>
              <c:f>'4.3.4. VARIACION $ PLAZAS MAYOR'!$B$18</c:f>
              <c:strCache>
                <c:ptCount val="1"/>
                <c:pt idx="0">
                  <c:v>Naranja Valencia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4.8564125695383922</c:v>
                </c:pt>
                <c:pt idx="1">
                  <c:v>13.543160309721841</c:v>
                </c:pt>
                <c:pt idx="2">
                  <c:v>17.446486076908513</c:v>
                </c:pt>
                <c:pt idx="3">
                  <c:v>26.306451612903231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FF-49CC-AD89-A54DAD154C92}"/>
            </c:ext>
          </c:extLst>
        </c:ser>
        <c:ser>
          <c:idx val="3"/>
          <c:order val="3"/>
          <c:tx>
            <c:strRef>
              <c:f>'4.3.4. VARIACION $ PLAZAS MAYOR'!$B$19</c:f>
              <c:strCache>
                <c:ptCount val="1"/>
                <c:pt idx="0">
                  <c:v>Caña panelera transformada (panela)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50.993830952746634</c:v>
                </c:pt>
                <c:pt idx="1">
                  <c:v>19.040838493146566</c:v>
                </c:pt>
                <c:pt idx="2">
                  <c:v>-3.7588403761573232</c:v>
                </c:pt>
                <c:pt idx="3">
                  <c:v>-0.17777810210407097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FF-49CC-AD89-A54DAD154C92}"/>
            </c:ext>
          </c:extLst>
        </c:ser>
        <c:ser>
          <c:idx val="4"/>
          <c:order val="4"/>
          <c:tx>
            <c:strRef>
              <c:f>'4.3.4. VARIACION $ PLAZAS MAYOR'!$B$20</c:f>
              <c:strCache>
                <c:ptCount val="1"/>
                <c:pt idx="0">
                  <c:v>Café (pergamino seco)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33.148030495552717</c:v>
                </c:pt>
                <c:pt idx="1">
                  <c:v>45.031611594894429</c:v>
                </c:pt>
                <c:pt idx="2">
                  <c:v>41.544661950978792</c:v>
                </c:pt>
                <c:pt idx="3">
                  <c:v>-24.434888721018069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FF-49CC-AD89-A54DAD154C92}"/>
            </c:ext>
          </c:extLst>
        </c:ser>
        <c:ser>
          <c:idx val="5"/>
          <c:order val="5"/>
          <c:tx>
            <c:strRef>
              <c:f>'4.3.4. VARIACION $ PLAZAS MAYOR'!$B$21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-15.81836179889325</c:v>
                </c:pt>
                <c:pt idx="1">
                  <c:v>7.6482474207692803</c:v>
                </c:pt>
                <c:pt idx="2">
                  <c:v>81.549476383842716</c:v>
                </c:pt>
                <c:pt idx="3">
                  <c:v>12.163608985535859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FF-49CC-AD89-A54DAD154C92}"/>
            </c:ext>
          </c:extLst>
        </c:ser>
        <c:ser>
          <c:idx val="6"/>
          <c:order val="6"/>
          <c:tx>
            <c:strRef>
              <c:f>'4.3.4. VARIACION $ PLAZAS MAYOR'!$B$22</c:f>
              <c:strCache>
                <c:ptCount val="1"/>
                <c:pt idx="0">
                  <c:v>Avicultura de Postura (Huevo)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-3.7510213176855274</c:v>
                </c:pt>
                <c:pt idx="1">
                  <c:v>32.037081141772774</c:v>
                </c:pt>
                <c:pt idx="2">
                  <c:v>33.918067313574113</c:v>
                </c:pt>
                <c:pt idx="3">
                  <c:v>7.6921624423063975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FF-49CC-AD89-A54DAD154C92}"/>
            </c:ext>
          </c:extLst>
        </c:ser>
        <c:ser>
          <c:idx val="7"/>
          <c:order val="7"/>
          <c:tx>
            <c:strRef>
              <c:f>'4.3.4. VARIACION $ PLAZAS MAYOR'!$B$23</c:f>
              <c:strCache>
                <c:ptCount val="1"/>
                <c:pt idx="0">
                  <c:v>Avicultura De Engorde (Pollo de engorde)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0FF-49CC-AD89-A54DAD154C92}"/>
            </c:ext>
          </c:extLst>
        </c:ser>
        <c:ser>
          <c:idx val="8"/>
          <c:order val="8"/>
          <c:tx>
            <c:strRef>
              <c:f>'4.3.4. VARIACION $ PLAZAS MAYOR'!$B$24</c:f>
              <c:strCache>
                <c:ptCount val="1"/>
                <c:pt idx="0">
                  <c:v>Porcicultura De Cría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0A-46A9-81AC-2C01E59B4DCE}"/>
            </c:ext>
          </c:extLst>
        </c:ser>
        <c:ser>
          <c:idx val="9"/>
          <c:order val="9"/>
          <c:tx>
            <c:strRef>
              <c:f>'4.3.4. VARIACION $ PLAZAS MAYOR'!$B$25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1.7171498347411358</c:v>
                </c:pt>
                <c:pt idx="1">
                  <c:v>4.0425722696543005</c:v>
                </c:pt>
                <c:pt idx="2">
                  <c:v>25.954528677652291</c:v>
                </c:pt>
                <c:pt idx="3">
                  <c:v>44.328219806859011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0A-46A9-81AC-2C01E59B4DCE}"/>
            </c:ext>
          </c:extLst>
        </c:ser>
        <c:ser>
          <c:idx val="10"/>
          <c:order val="10"/>
          <c:tx>
            <c:strRef>
              <c:f>'4.3.4. VARIACION $ PLAZAS MAYOR'!$B$26</c:f>
              <c:strCache>
                <c:ptCount val="1"/>
                <c:pt idx="0">
                  <c:v>Ganadería de Carne (Res kg en pie) 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C0A-46A9-81AC-2C01E59B4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7162128"/>
        <c:axId val="527164304"/>
      </c:lineChart>
      <c:catAx>
        <c:axId val="52716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27164304"/>
        <c:crosses val="autoZero"/>
        <c:auto val="1"/>
        <c:lblAlgn val="ctr"/>
        <c:lblOffset val="100"/>
        <c:noMultiLvlLbl val="0"/>
      </c:catAx>
      <c:valAx>
        <c:axId val="527164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2716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977713527415872E-2"/>
          <c:y val="0.65006711633465264"/>
          <c:w val="0.78600740143850534"/>
          <c:h val="0.221106252075809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421</xdr:colOff>
      <xdr:row>14</xdr:row>
      <xdr:rowOff>47625</xdr:rowOff>
    </xdr:from>
    <xdr:to>
      <xdr:col>11</xdr:col>
      <xdr:colOff>825500</xdr:colOff>
      <xdr:row>37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BD24A1-38E3-4A5C-855A-2ECDCED18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426355</xdr:colOff>
      <xdr:row>1</xdr:row>
      <xdr:rowOff>108856</xdr:rowOff>
    </xdr:from>
    <xdr:to>
      <xdr:col>15</xdr:col>
      <xdr:colOff>775606</xdr:colOff>
      <xdr:row>24</xdr:row>
      <xdr:rowOff>149677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1AAB8CD-FAE4-42C9-87C6-D7B3A13154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0210_IT_OFERTA_DEMANDA_PRODUCTO_MESETAS%20V2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Oferta "/>
      <sheetName val="Hoja2"/>
      <sheetName val="Demanda"/>
      <sheetName val="Producto 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6"/>
  <sheetViews>
    <sheetView topLeftCell="A4" zoomScale="70" zoomScaleNormal="70" workbookViewId="0">
      <selection activeCell="B4" sqref="B4:E15"/>
    </sheetView>
  </sheetViews>
  <sheetFormatPr defaultColWidth="11.42578125" defaultRowHeight="14.25"/>
  <cols>
    <col min="2" max="2" width="27.42578125" style="2" customWidth="1"/>
    <col min="3" max="3" width="24.28515625" customWidth="1"/>
    <col min="4" max="4" width="11" customWidth="1"/>
    <col min="5" max="5" width="31.5703125" style="22" customWidth="1"/>
  </cols>
  <sheetData>
    <row r="3" spans="2:5" ht="33.75" customHeight="1">
      <c r="B3" s="90" t="s">
        <v>0</v>
      </c>
      <c r="C3" s="90"/>
      <c r="D3" s="90"/>
      <c r="E3" s="90"/>
    </row>
    <row r="4" spans="2:5" ht="38.25">
      <c r="B4" s="1" t="s">
        <v>1</v>
      </c>
      <c r="C4" s="1" t="s">
        <v>2</v>
      </c>
      <c r="D4" s="1" t="s">
        <v>3</v>
      </c>
      <c r="E4" s="1" t="s">
        <v>4</v>
      </c>
    </row>
    <row r="5" spans="2:5" s="10" customFormat="1" ht="51" customHeight="1">
      <c r="B5" s="51" t="s">
        <v>5</v>
      </c>
      <c r="C5" s="51" t="s">
        <v>6</v>
      </c>
      <c r="D5" s="63">
        <v>40</v>
      </c>
      <c r="E5" s="48" t="s">
        <v>7</v>
      </c>
    </row>
    <row r="6" spans="2:5" s="10" customFormat="1" ht="39.75" customHeight="1">
      <c r="B6" s="51" t="s">
        <v>8</v>
      </c>
      <c r="C6" s="51" t="s">
        <v>9</v>
      </c>
      <c r="D6" s="51">
        <v>30</v>
      </c>
      <c r="E6" s="48" t="s">
        <v>7</v>
      </c>
    </row>
    <row r="7" spans="2:5" s="10" customFormat="1" ht="39" customHeight="1">
      <c r="B7" s="51" t="s">
        <v>10</v>
      </c>
      <c r="C7" s="51" t="s">
        <v>11</v>
      </c>
      <c r="D7" s="51">
        <v>38</v>
      </c>
      <c r="E7" s="48" t="s">
        <v>7</v>
      </c>
    </row>
    <row r="8" spans="2:5" ht="47.25" customHeight="1">
      <c r="B8" s="51" t="s">
        <v>12</v>
      </c>
      <c r="C8" s="51" t="s">
        <v>13</v>
      </c>
      <c r="D8" s="63">
        <v>35</v>
      </c>
      <c r="E8" s="48" t="s">
        <v>7</v>
      </c>
    </row>
    <row r="9" spans="2:5" ht="25.5">
      <c r="B9" s="51" t="s">
        <v>14</v>
      </c>
      <c r="C9" s="63" t="s">
        <v>15</v>
      </c>
      <c r="D9" s="63">
        <v>29</v>
      </c>
      <c r="E9" s="48" t="s">
        <v>7</v>
      </c>
    </row>
    <row r="10" spans="2:5" ht="25.5">
      <c r="B10" s="51" t="s">
        <v>16</v>
      </c>
      <c r="C10" s="51" t="s">
        <v>17</v>
      </c>
      <c r="D10" s="63">
        <v>25</v>
      </c>
      <c r="E10" s="48" t="s">
        <v>7</v>
      </c>
    </row>
    <row r="11" spans="2:5" ht="38.25">
      <c r="B11" s="51" t="s">
        <v>18</v>
      </c>
      <c r="C11" s="51" t="s">
        <v>19</v>
      </c>
      <c r="D11" s="63">
        <v>35</v>
      </c>
      <c r="E11" s="48" t="s">
        <v>7</v>
      </c>
    </row>
    <row r="12" spans="2:5" ht="40.5" customHeight="1">
      <c r="B12" s="51" t="s">
        <v>20</v>
      </c>
      <c r="C12" s="51" t="s">
        <v>21</v>
      </c>
      <c r="D12" s="63">
        <v>33</v>
      </c>
      <c r="E12" s="48" t="s">
        <v>7</v>
      </c>
    </row>
    <row r="13" spans="2:5" ht="25.5">
      <c r="B13" s="51" t="s">
        <v>22</v>
      </c>
      <c r="C13" s="51" t="s">
        <v>23</v>
      </c>
      <c r="D13" s="51">
        <v>48</v>
      </c>
      <c r="E13" s="48" t="s">
        <v>24</v>
      </c>
    </row>
    <row r="14" spans="2:5" ht="25.5">
      <c r="B14" s="51" t="s">
        <v>25</v>
      </c>
      <c r="C14" s="67" t="s">
        <v>26</v>
      </c>
      <c r="D14" s="51">
        <v>48</v>
      </c>
      <c r="E14" s="48" t="s">
        <v>7</v>
      </c>
    </row>
    <row r="15" spans="2:5" ht="38.25">
      <c r="B15" s="51" t="s">
        <v>27</v>
      </c>
      <c r="C15" s="51" t="s">
        <v>28</v>
      </c>
      <c r="D15" s="63">
        <v>25</v>
      </c>
      <c r="E15" s="48" t="s">
        <v>29</v>
      </c>
    </row>
    <row r="16" spans="2:5">
      <c r="D16">
        <f>SUM(D5:D15)</f>
        <v>386</v>
      </c>
    </row>
  </sheetData>
  <mergeCells count="1">
    <mergeCell ref="B3:E3"/>
  </mergeCells>
  <dataValidations count="1">
    <dataValidation type="decimal" allowBlank="1" showErrorMessage="1" sqref="D5:D15" xr:uid="{00000000-0002-0000-0000-000000000000}">
      <formula1>0</formula1>
      <formula2>100000000000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H20"/>
  <sheetViews>
    <sheetView topLeftCell="B5" zoomScale="70" zoomScaleNormal="70" workbookViewId="0">
      <selection activeCell="A6" sqref="A6:G20"/>
    </sheetView>
  </sheetViews>
  <sheetFormatPr defaultColWidth="11" defaultRowHeight="14.25"/>
  <cols>
    <col min="1" max="1" width="34.7109375" style="29" customWidth="1"/>
    <col min="2" max="2" width="12.5703125" style="28" bestFit="1" customWidth="1"/>
    <col min="3" max="3" width="15.42578125" style="28" customWidth="1"/>
    <col min="4" max="4" width="18.42578125" style="28" customWidth="1"/>
    <col min="5" max="5" width="11" style="28"/>
    <col min="6" max="6" width="9" style="28" customWidth="1"/>
    <col min="7" max="7" width="22.28515625" style="28" customWidth="1"/>
    <col min="8" max="16384" width="11" style="28"/>
  </cols>
  <sheetData>
    <row r="3" spans="1:8">
      <c r="C3" s="94"/>
      <c r="D3" s="94"/>
      <c r="E3" s="94"/>
      <c r="F3" s="94"/>
      <c r="G3" s="94"/>
    </row>
    <row r="4" spans="1:8">
      <c r="A4" s="28"/>
    </row>
    <row r="5" spans="1:8">
      <c r="A5" s="28"/>
    </row>
    <row r="6" spans="1:8" ht="34.5" customHeight="1">
      <c r="A6" s="95" t="s">
        <v>1</v>
      </c>
      <c r="B6" s="95" t="s">
        <v>30</v>
      </c>
      <c r="C6" s="95" t="s">
        <v>31</v>
      </c>
      <c r="D6" s="95" t="s">
        <v>32</v>
      </c>
      <c r="E6" s="95" t="s">
        <v>33</v>
      </c>
      <c r="F6" s="95" t="s">
        <v>34</v>
      </c>
      <c r="G6" s="95" t="s">
        <v>35</v>
      </c>
      <c r="H6" s="61"/>
    </row>
    <row r="7" spans="1:8" ht="15.75">
      <c r="A7" s="95"/>
      <c r="B7" s="95"/>
      <c r="C7" s="95"/>
      <c r="D7" s="95"/>
      <c r="E7" s="95"/>
      <c r="F7" s="95"/>
      <c r="G7" s="95"/>
      <c r="H7" s="61"/>
    </row>
    <row r="8" spans="1:8" ht="25.5">
      <c r="A8" s="62" t="s">
        <v>5</v>
      </c>
      <c r="B8" s="62" t="s">
        <v>36</v>
      </c>
      <c r="C8" s="86" t="s">
        <v>37</v>
      </c>
      <c r="D8" s="62" t="s">
        <v>38</v>
      </c>
      <c r="E8" s="86" t="s">
        <v>39</v>
      </c>
      <c r="F8" s="86" t="s">
        <v>40</v>
      </c>
      <c r="G8" s="62" t="s">
        <v>41</v>
      </c>
      <c r="H8" s="61"/>
    </row>
    <row r="9" spans="1:8" ht="15.75">
      <c r="A9" s="91" t="s">
        <v>8</v>
      </c>
      <c r="B9" s="91" t="s">
        <v>9</v>
      </c>
      <c r="C9" s="91" t="s">
        <v>42</v>
      </c>
      <c r="D9" s="62" t="s">
        <v>43</v>
      </c>
      <c r="E9" s="92" t="s">
        <v>39</v>
      </c>
      <c r="F9" s="92" t="s">
        <v>40</v>
      </c>
      <c r="G9" s="91" t="s">
        <v>44</v>
      </c>
      <c r="H9" s="61"/>
    </row>
    <row r="10" spans="1:8" ht="25.5">
      <c r="A10" s="91"/>
      <c r="B10" s="91"/>
      <c r="C10" s="91"/>
      <c r="D10" s="62" t="s">
        <v>45</v>
      </c>
      <c r="E10" s="92"/>
      <c r="F10" s="92"/>
      <c r="G10" s="91"/>
      <c r="H10" s="61"/>
    </row>
    <row r="11" spans="1:8" ht="25.5">
      <c r="A11" s="62" t="s">
        <v>10</v>
      </c>
      <c r="B11" s="62" t="s">
        <v>11</v>
      </c>
      <c r="C11" s="62" t="s">
        <v>46</v>
      </c>
      <c r="D11" s="62" t="s">
        <v>38</v>
      </c>
      <c r="E11" s="62" t="s">
        <v>39</v>
      </c>
      <c r="F11" s="62" t="s">
        <v>40</v>
      </c>
      <c r="G11" s="62" t="s">
        <v>44</v>
      </c>
      <c r="H11" s="93"/>
    </row>
    <row r="12" spans="1:8" ht="25.5">
      <c r="A12" s="62" t="s">
        <v>12</v>
      </c>
      <c r="B12" s="62" t="s">
        <v>13</v>
      </c>
      <c r="C12" s="86" t="s">
        <v>47</v>
      </c>
      <c r="D12" s="62" t="s">
        <v>38</v>
      </c>
      <c r="E12" s="86" t="s">
        <v>39</v>
      </c>
      <c r="F12" s="86" t="s">
        <v>48</v>
      </c>
      <c r="G12" s="62" t="s">
        <v>44</v>
      </c>
      <c r="H12" s="93"/>
    </row>
    <row r="13" spans="1:8" ht="15.75">
      <c r="A13" s="91" t="s">
        <v>14</v>
      </c>
      <c r="B13" s="92" t="s">
        <v>15</v>
      </c>
      <c r="C13" s="92" t="s">
        <v>49</v>
      </c>
      <c r="D13" s="87" t="s">
        <v>50</v>
      </c>
      <c r="E13" s="92" t="s">
        <v>39</v>
      </c>
      <c r="F13" s="92" t="s">
        <v>40</v>
      </c>
      <c r="G13" s="62" t="s">
        <v>51</v>
      </c>
      <c r="H13" s="61"/>
    </row>
    <row r="14" spans="1:8" ht="28.5">
      <c r="A14" s="91"/>
      <c r="B14" s="92"/>
      <c r="C14" s="92"/>
      <c r="D14" s="87" t="s">
        <v>52</v>
      </c>
      <c r="E14" s="92"/>
      <c r="F14" s="92"/>
      <c r="G14" s="62" t="s">
        <v>53</v>
      </c>
    </row>
    <row r="15" spans="1:8" ht="45.75" customHeight="1">
      <c r="A15" s="62" t="s">
        <v>16</v>
      </c>
      <c r="B15" s="62" t="s">
        <v>17</v>
      </c>
      <c r="C15" s="86" t="s">
        <v>54</v>
      </c>
      <c r="D15" s="62" t="s">
        <v>38</v>
      </c>
      <c r="E15" s="86" t="s">
        <v>39</v>
      </c>
      <c r="F15" s="86" t="s">
        <v>40</v>
      </c>
      <c r="G15" s="62" t="s">
        <v>44</v>
      </c>
    </row>
    <row r="16" spans="1:8" ht="38.25">
      <c r="A16" s="62" t="s">
        <v>18</v>
      </c>
      <c r="B16" s="62" t="s">
        <v>55</v>
      </c>
      <c r="C16" s="86" t="s">
        <v>46</v>
      </c>
      <c r="D16" s="62" t="s">
        <v>38</v>
      </c>
      <c r="E16" s="86" t="s">
        <v>39</v>
      </c>
      <c r="F16" s="86" t="s">
        <v>40</v>
      </c>
      <c r="G16" s="62" t="s">
        <v>44</v>
      </c>
    </row>
    <row r="17" spans="1:7" ht="25.5">
      <c r="A17" s="62" t="s">
        <v>20</v>
      </c>
      <c r="B17" s="62" t="s">
        <v>21</v>
      </c>
      <c r="C17" s="62" t="s">
        <v>56</v>
      </c>
      <c r="D17" s="88" t="s">
        <v>57</v>
      </c>
      <c r="E17" s="86" t="s">
        <v>39</v>
      </c>
      <c r="F17" s="86" t="s">
        <v>40</v>
      </c>
      <c r="G17" s="62" t="s">
        <v>44</v>
      </c>
    </row>
    <row r="18" spans="1:7" ht="38.25">
      <c r="A18" s="62" t="s">
        <v>25</v>
      </c>
      <c r="B18" s="62" t="s">
        <v>58</v>
      </c>
      <c r="C18" s="62" t="s">
        <v>59</v>
      </c>
      <c r="D18" s="62" t="s">
        <v>38</v>
      </c>
      <c r="E18" s="62" t="s">
        <v>39</v>
      </c>
      <c r="F18" s="62" t="s">
        <v>48</v>
      </c>
      <c r="G18" s="62" t="s">
        <v>41</v>
      </c>
    </row>
    <row r="19" spans="1:7" ht="25.5">
      <c r="A19" s="62" t="s">
        <v>22</v>
      </c>
      <c r="B19" s="62" t="s">
        <v>23</v>
      </c>
      <c r="C19" s="62" t="s">
        <v>60</v>
      </c>
      <c r="D19" s="62" t="s">
        <v>38</v>
      </c>
      <c r="E19" s="62" t="s">
        <v>39</v>
      </c>
      <c r="F19" s="62" t="s">
        <v>48</v>
      </c>
      <c r="G19" s="62" t="s">
        <v>44</v>
      </c>
    </row>
    <row r="20" spans="1:7" ht="38.25">
      <c r="A20" s="62" t="s">
        <v>27</v>
      </c>
      <c r="B20" s="62" t="s">
        <v>61</v>
      </c>
      <c r="C20" s="62" t="s">
        <v>62</v>
      </c>
      <c r="D20" s="62" t="s">
        <v>57</v>
      </c>
      <c r="E20" s="86" t="s">
        <v>39</v>
      </c>
      <c r="F20" s="86" t="s">
        <v>40</v>
      </c>
      <c r="G20" s="62" t="s">
        <v>44</v>
      </c>
    </row>
  </sheetData>
  <mergeCells count="20">
    <mergeCell ref="A6:A7"/>
    <mergeCell ref="B6:B7"/>
    <mergeCell ref="C6:C7"/>
    <mergeCell ref="D6:D7"/>
    <mergeCell ref="E6:E7"/>
    <mergeCell ref="H11:H12"/>
    <mergeCell ref="C3:G3"/>
    <mergeCell ref="F6:F7"/>
    <mergeCell ref="G6:G7"/>
    <mergeCell ref="G9:G10"/>
    <mergeCell ref="A9:A10"/>
    <mergeCell ref="B9:B10"/>
    <mergeCell ref="C9:C10"/>
    <mergeCell ref="E9:E10"/>
    <mergeCell ref="F9:F10"/>
    <mergeCell ref="A13:A14"/>
    <mergeCell ref="B13:B14"/>
    <mergeCell ref="C13:C14"/>
    <mergeCell ref="E13:E14"/>
    <mergeCell ref="F13:F14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6"/>
  <sheetViews>
    <sheetView topLeftCell="C1" zoomScale="70" zoomScaleNormal="70" workbookViewId="0">
      <selection activeCell="B5" sqref="B5:F16"/>
    </sheetView>
  </sheetViews>
  <sheetFormatPr defaultColWidth="11.42578125" defaultRowHeight="14.25"/>
  <cols>
    <col min="2" max="2" width="26.28515625" style="2" customWidth="1"/>
    <col min="3" max="3" width="17.28515625" customWidth="1"/>
    <col min="4" max="4" width="22.7109375" customWidth="1"/>
    <col min="5" max="5" width="21.5703125" customWidth="1"/>
    <col min="6" max="6" width="22.42578125" style="10" customWidth="1"/>
  </cols>
  <sheetData>
    <row r="4" spans="2:6">
      <c r="B4" s="96" t="s">
        <v>63</v>
      </c>
      <c r="C4" s="96"/>
      <c r="D4" s="96"/>
      <c r="E4" s="96"/>
      <c r="F4" s="96"/>
    </row>
    <row r="5" spans="2:6" ht="25.5">
      <c r="B5" s="1" t="s">
        <v>64</v>
      </c>
      <c r="C5" s="1" t="s">
        <v>65</v>
      </c>
      <c r="D5" s="1" t="s">
        <v>66</v>
      </c>
      <c r="E5" s="1" t="s">
        <v>67</v>
      </c>
      <c r="F5" s="1" t="s">
        <v>68</v>
      </c>
    </row>
    <row r="6" spans="2:6" ht="39" customHeight="1">
      <c r="B6" s="67" t="s">
        <v>69</v>
      </c>
      <c r="C6" s="67" t="s">
        <v>70</v>
      </c>
      <c r="D6" s="67" t="s">
        <v>17</v>
      </c>
      <c r="E6" s="68" t="s">
        <v>71</v>
      </c>
      <c r="F6" s="66" t="s">
        <v>41</v>
      </c>
    </row>
    <row r="7" spans="2:6" ht="25.5">
      <c r="B7" s="67" t="s">
        <v>72</v>
      </c>
      <c r="C7" s="69" t="s">
        <v>70</v>
      </c>
      <c r="D7" s="67" t="s">
        <v>73</v>
      </c>
      <c r="E7" s="68" t="s">
        <v>71</v>
      </c>
      <c r="F7" s="66" t="s">
        <v>41</v>
      </c>
    </row>
    <row r="8" spans="2:6" ht="25.5">
      <c r="B8" s="69" t="s">
        <v>74</v>
      </c>
      <c r="C8" s="69" t="s">
        <v>70</v>
      </c>
      <c r="D8" s="69" t="s">
        <v>9</v>
      </c>
      <c r="E8" s="68" t="s">
        <v>71</v>
      </c>
      <c r="F8" s="66" t="s">
        <v>41</v>
      </c>
    </row>
    <row r="9" spans="2:6" ht="25.5">
      <c r="B9" s="67" t="s">
        <v>75</v>
      </c>
      <c r="C9" s="69" t="s">
        <v>70</v>
      </c>
      <c r="D9" s="67" t="s">
        <v>76</v>
      </c>
      <c r="E9" s="68" t="s">
        <v>71</v>
      </c>
      <c r="F9" s="66" t="s">
        <v>41</v>
      </c>
    </row>
    <row r="10" spans="2:6" ht="25.5">
      <c r="B10" s="69" t="s">
        <v>77</v>
      </c>
      <c r="C10" s="67" t="s">
        <v>78</v>
      </c>
      <c r="D10" s="67" t="s">
        <v>13</v>
      </c>
      <c r="E10" s="68" t="s">
        <v>71</v>
      </c>
      <c r="F10" s="66" t="s">
        <v>41</v>
      </c>
    </row>
    <row r="11" spans="2:6" ht="25.5">
      <c r="B11" s="69" t="s">
        <v>79</v>
      </c>
      <c r="C11" s="67" t="s">
        <v>80</v>
      </c>
      <c r="D11" s="67" t="s">
        <v>81</v>
      </c>
      <c r="E11" s="68" t="s">
        <v>71</v>
      </c>
      <c r="F11" s="66" t="s">
        <v>41</v>
      </c>
    </row>
    <row r="12" spans="2:6" ht="25.5">
      <c r="B12" s="69" t="s">
        <v>82</v>
      </c>
      <c r="C12" s="69" t="s">
        <v>70</v>
      </c>
      <c r="D12" s="67" t="s">
        <v>83</v>
      </c>
      <c r="E12" s="68" t="s">
        <v>71</v>
      </c>
      <c r="F12" s="66" t="s">
        <v>41</v>
      </c>
    </row>
    <row r="13" spans="2:6" ht="25.5">
      <c r="B13" s="67" t="s">
        <v>84</v>
      </c>
      <c r="C13" s="69" t="s">
        <v>70</v>
      </c>
      <c r="D13" s="62" t="s">
        <v>56</v>
      </c>
      <c r="E13" s="68" t="s">
        <v>71</v>
      </c>
      <c r="F13" s="66" t="s">
        <v>41</v>
      </c>
    </row>
    <row r="14" spans="2:6" ht="25.5">
      <c r="B14" s="67" t="s">
        <v>85</v>
      </c>
      <c r="C14" s="67" t="s">
        <v>86</v>
      </c>
      <c r="D14" s="67" t="s">
        <v>87</v>
      </c>
      <c r="E14" s="68" t="s">
        <v>71</v>
      </c>
      <c r="F14" s="66" t="s">
        <v>41</v>
      </c>
    </row>
    <row r="15" spans="2:6" ht="25.5">
      <c r="B15" s="69" t="s">
        <v>82</v>
      </c>
      <c r="C15" s="69" t="s">
        <v>70</v>
      </c>
      <c r="D15" s="66" t="s">
        <v>88</v>
      </c>
      <c r="E15" s="68" t="s">
        <v>71</v>
      </c>
      <c r="F15" s="66" t="s">
        <v>41</v>
      </c>
    </row>
    <row r="16" spans="2:6" ht="25.5">
      <c r="B16" s="67" t="s">
        <v>89</v>
      </c>
      <c r="C16" s="69" t="s">
        <v>70</v>
      </c>
      <c r="D16" s="67" t="s">
        <v>90</v>
      </c>
      <c r="E16" s="68" t="s">
        <v>71</v>
      </c>
      <c r="F16" s="66" t="s">
        <v>41</v>
      </c>
    </row>
  </sheetData>
  <mergeCells count="1">
    <mergeCell ref="B4:F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200-000000000000}">
          <x14:formula1>
            <xm:f>'https://agenciadetierras.sharepoint.com/sites/UAFpoint/Documentos compartidos/MUNICIPIOS PRIORIZADOS/Meta/Mesetas - Meta/10. DTS consolidado/ANEXOS/[20250210_IT_OFERTA_DEMANDA_PRODUCTO_MESETAS V2 (1).xlsx]Hoja1'!#REF!</xm:f>
          </x14:formula1>
          <xm:sqref>C6 C7:C16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6"/>
  <sheetViews>
    <sheetView topLeftCell="A3" zoomScale="77" zoomScaleNormal="77" workbookViewId="0">
      <selection activeCell="B5" sqref="B5:G16"/>
    </sheetView>
  </sheetViews>
  <sheetFormatPr defaultColWidth="11.42578125" defaultRowHeight="14.25"/>
  <cols>
    <col min="2" max="2" width="25" customWidth="1"/>
    <col min="3" max="3" width="14.5703125" customWidth="1"/>
    <col min="4" max="4" width="15.140625" customWidth="1"/>
    <col min="5" max="5" width="11.28515625" customWidth="1"/>
    <col min="7" max="7" width="21.28515625" customWidth="1"/>
  </cols>
  <sheetData>
    <row r="4" spans="2:7">
      <c r="B4" s="94" t="s">
        <v>91</v>
      </c>
      <c r="C4" s="94"/>
      <c r="D4" s="94"/>
      <c r="E4" s="94"/>
      <c r="F4" s="94"/>
      <c r="G4" s="94"/>
    </row>
    <row r="5" spans="2:7" ht="38.25">
      <c r="B5" s="1" t="s">
        <v>92</v>
      </c>
      <c r="C5" s="1" t="s">
        <v>93</v>
      </c>
      <c r="D5" s="1" t="s">
        <v>94</v>
      </c>
      <c r="E5" s="1" t="s">
        <v>95</v>
      </c>
      <c r="F5" s="1" t="s">
        <v>96</v>
      </c>
      <c r="G5" s="1" t="s">
        <v>97</v>
      </c>
    </row>
    <row r="6" spans="2:7">
      <c r="B6" s="82" t="s">
        <v>69</v>
      </c>
      <c r="C6" s="82" t="s">
        <v>17</v>
      </c>
      <c r="D6" s="82" t="s">
        <v>54</v>
      </c>
      <c r="E6" s="82" t="s">
        <v>98</v>
      </c>
      <c r="F6" s="82" t="s">
        <v>40</v>
      </c>
      <c r="G6" s="45" t="s">
        <v>99</v>
      </c>
    </row>
    <row r="7" spans="2:7" ht="25.5">
      <c r="B7" s="82" t="s">
        <v>72</v>
      </c>
      <c r="C7" s="82" t="s">
        <v>73</v>
      </c>
      <c r="D7" s="82" t="s">
        <v>100</v>
      </c>
      <c r="E7" s="82" t="s">
        <v>101</v>
      </c>
      <c r="F7" s="82" t="s">
        <v>40</v>
      </c>
      <c r="G7" s="45" t="s">
        <v>102</v>
      </c>
    </row>
    <row r="8" spans="2:7" ht="25.5">
      <c r="B8" s="82" t="s">
        <v>74</v>
      </c>
      <c r="C8" s="82" t="s">
        <v>9</v>
      </c>
      <c r="D8" s="82" t="s">
        <v>42</v>
      </c>
      <c r="E8" s="82" t="s">
        <v>98</v>
      </c>
      <c r="F8" s="82" t="s">
        <v>40</v>
      </c>
      <c r="G8" s="45" t="s">
        <v>99</v>
      </c>
    </row>
    <row r="9" spans="2:7" ht="25.5">
      <c r="B9" s="82" t="s">
        <v>75</v>
      </c>
      <c r="C9" s="82" t="s">
        <v>76</v>
      </c>
      <c r="D9" s="82" t="s">
        <v>37</v>
      </c>
      <c r="E9" s="82" t="s">
        <v>98</v>
      </c>
      <c r="F9" s="82" t="s">
        <v>40</v>
      </c>
      <c r="G9" s="45" t="s">
        <v>103</v>
      </c>
    </row>
    <row r="10" spans="2:7" ht="25.5">
      <c r="B10" s="82" t="s">
        <v>77</v>
      </c>
      <c r="C10" s="82" t="s">
        <v>13</v>
      </c>
      <c r="D10" s="82" t="s">
        <v>47</v>
      </c>
      <c r="E10" s="82" t="s">
        <v>98</v>
      </c>
      <c r="F10" s="82" t="s">
        <v>104</v>
      </c>
      <c r="G10" s="45" t="s">
        <v>102</v>
      </c>
    </row>
    <row r="11" spans="2:7">
      <c r="B11" s="82" t="s">
        <v>79</v>
      </c>
      <c r="C11" s="82" t="s">
        <v>81</v>
      </c>
      <c r="D11" s="82" t="s">
        <v>105</v>
      </c>
      <c r="E11" s="82" t="s">
        <v>98</v>
      </c>
      <c r="F11" s="82" t="s">
        <v>40</v>
      </c>
      <c r="G11" s="45" t="s">
        <v>99</v>
      </c>
    </row>
    <row r="12" spans="2:7" ht="25.5">
      <c r="B12" s="82" t="s">
        <v>82</v>
      </c>
      <c r="C12" s="82" t="s">
        <v>83</v>
      </c>
      <c r="D12" s="89" t="s">
        <v>83</v>
      </c>
      <c r="E12" s="82" t="s">
        <v>101</v>
      </c>
      <c r="F12" s="82" t="s">
        <v>40</v>
      </c>
      <c r="G12" s="45" t="s">
        <v>99</v>
      </c>
    </row>
    <row r="13" spans="2:7" ht="25.5">
      <c r="B13" s="82" t="s">
        <v>84</v>
      </c>
      <c r="C13" s="82" t="s">
        <v>106</v>
      </c>
      <c r="D13" s="62" t="s">
        <v>56</v>
      </c>
      <c r="E13" s="82" t="s">
        <v>101</v>
      </c>
      <c r="F13" s="82" t="s">
        <v>40</v>
      </c>
      <c r="G13" s="45" t="s">
        <v>99</v>
      </c>
    </row>
    <row r="14" spans="2:7" ht="25.5">
      <c r="B14" s="82" t="s">
        <v>85</v>
      </c>
      <c r="C14" s="82" t="s">
        <v>87</v>
      </c>
      <c r="D14" s="82" t="s">
        <v>107</v>
      </c>
      <c r="E14" s="82" t="s">
        <v>98</v>
      </c>
      <c r="F14" s="82" t="s">
        <v>40</v>
      </c>
      <c r="G14" s="45" t="s">
        <v>99</v>
      </c>
    </row>
    <row r="15" spans="2:7">
      <c r="B15" s="82" t="s">
        <v>82</v>
      </c>
      <c r="C15" s="45" t="s">
        <v>88</v>
      </c>
      <c r="D15" s="62" t="s">
        <v>88</v>
      </c>
      <c r="E15" s="82" t="s">
        <v>108</v>
      </c>
      <c r="F15" s="82" t="s">
        <v>40</v>
      </c>
      <c r="G15" s="45" t="s">
        <v>99</v>
      </c>
    </row>
    <row r="16" spans="2:7" ht="25.5">
      <c r="B16" s="82" t="s">
        <v>89</v>
      </c>
      <c r="C16" s="82" t="s">
        <v>90</v>
      </c>
      <c r="D16" s="82" t="s">
        <v>59</v>
      </c>
      <c r="E16" s="82" t="s">
        <v>101</v>
      </c>
      <c r="F16" s="82" t="s">
        <v>104</v>
      </c>
      <c r="G16" s="45" t="s">
        <v>109</v>
      </c>
    </row>
  </sheetData>
  <mergeCells count="1">
    <mergeCell ref="B4:G4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0000000}">
          <x14:formula1>
            <xm:f>'https://agenciadetierras.sharepoint.com/sites/UAFpoint/Documentos compartidos/MUNICIPIOS PRIORIZADOS/Meta/Mesetas - Meta/10. DTS consolidado/ANEXOS/[20250210_IT_OFERTA_DEMANDA_PRODUCTO_MESETAS V2 (1).xlsx]Hoja1'!#REF!</xm:f>
          </x14:formula1>
          <xm:sqref>E7:F16 E6:F6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1"/>
  <sheetViews>
    <sheetView tabSelected="1" topLeftCell="A2" zoomScale="60" zoomScaleNormal="60" workbookViewId="0">
      <selection activeCell="A12" sqref="A12:A13"/>
    </sheetView>
  </sheetViews>
  <sheetFormatPr defaultColWidth="11.42578125" defaultRowHeight="12.75"/>
  <cols>
    <col min="1" max="1" width="14.140625" style="20" customWidth="1"/>
    <col min="2" max="2" width="26.42578125" style="23" customWidth="1"/>
    <col min="3" max="3" width="23.42578125" style="20" customWidth="1"/>
    <col min="4" max="4" width="17.42578125" style="20" customWidth="1"/>
    <col min="5" max="5" width="11.5703125" style="20" customWidth="1"/>
    <col min="6" max="6" width="17.140625" style="20" customWidth="1"/>
    <col min="7" max="7" width="10.85546875" style="20" customWidth="1"/>
    <col min="8" max="8" width="14" style="20" customWidth="1"/>
    <col min="9" max="9" width="12" style="20" customWidth="1"/>
    <col min="10" max="10" width="4.42578125" style="20" customWidth="1"/>
    <col min="11" max="16384" width="11.42578125" style="20"/>
  </cols>
  <sheetData>
    <row r="1" spans="1:10" ht="33.6" customHeight="1">
      <c r="A1" s="95" t="s">
        <v>110</v>
      </c>
      <c r="B1" s="95" t="s">
        <v>111</v>
      </c>
      <c r="C1" s="95" t="s">
        <v>112</v>
      </c>
      <c r="D1" s="95" t="s">
        <v>113</v>
      </c>
      <c r="E1" s="95"/>
      <c r="F1" s="95" t="s">
        <v>114</v>
      </c>
      <c r="G1" s="1" t="s">
        <v>115</v>
      </c>
      <c r="H1" s="1" t="s">
        <v>116</v>
      </c>
      <c r="I1" s="1" t="s">
        <v>117</v>
      </c>
    </row>
    <row r="2" spans="1:10">
      <c r="A2" s="95"/>
      <c r="B2" s="95"/>
      <c r="C2" s="95"/>
      <c r="D2" s="1" t="s">
        <v>118</v>
      </c>
      <c r="E2" s="1" t="s">
        <v>119</v>
      </c>
      <c r="F2" s="95"/>
      <c r="G2" s="1" t="s">
        <v>120</v>
      </c>
      <c r="H2" s="1" t="s">
        <v>120</v>
      </c>
      <c r="I2" s="54" t="s">
        <v>121</v>
      </c>
    </row>
    <row r="3" spans="1:10" ht="48" customHeight="1">
      <c r="A3" s="81" t="s">
        <v>122</v>
      </c>
      <c r="B3" s="82" t="s">
        <v>123</v>
      </c>
      <c r="C3" s="82" t="s">
        <v>124</v>
      </c>
      <c r="D3" s="62" t="s">
        <v>125</v>
      </c>
      <c r="E3" s="27" t="s">
        <v>126</v>
      </c>
      <c r="F3" s="62" t="s">
        <v>127</v>
      </c>
      <c r="G3" s="49">
        <v>75</v>
      </c>
      <c r="H3" s="6">
        <v>3250</v>
      </c>
      <c r="I3" s="74">
        <f t="shared" ref="I3:I11" si="0">G3/H3</f>
        <v>2.3076923076923078E-2</v>
      </c>
      <c r="J3" s="44"/>
    </row>
    <row r="4" spans="1:10" ht="25.5">
      <c r="A4" s="97" t="s">
        <v>128</v>
      </c>
      <c r="B4" s="82" t="s">
        <v>11</v>
      </c>
      <c r="C4" s="82" t="s">
        <v>129</v>
      </c>
      <c r="D4" s="62" t="s">
        <v>86</v>
      </c>
      <c r="E4" s="27">
        <v>1</v>
      </c>
      <c r="F4" s="62" t="s">
        <v>44</v>
      </c>
      <c r="G4" s="49">
        <v>320</v>
      </c>
      <c r="H4" s="6">
        <v>28500</v>
      </c>
      <c r="I4" s="76">
        <f t="shared" si="0"/>
        <v>1.1228070175438596E-2</v>
      </c>
      <c r="J4" s="44"/>
    </row>
    <row r="5" spans="1:10" ht="41.25" customHeight="1">
      <c r="A5" s="97"/>
      <c r="B5" s="83" t="s">
        <v>13</v>
      </c>
      <c r="C5" s="83" t="s">
        <v>47</v>
      </c>
      <c r="D5" s="62" t="s">
        <v>86</v>
      </c>
      <c r="E5" s="27">
        <v>1</v>
      </c>
      <c r="F5" s="62" t="s">
        <v>44</v>
      </c>
      <c r="G5" s="49">
        <v>400</v>
      </c>
      <c r="H5" s="6">
        <v>24000</v>
      </c>
      <c r="I5" s="76">
        <f t="shared" si="0"/>
        <v>1.6666666666666666E-2</v>
      </c>
      <c r="J5" s="44"/>
    </row>
    <row r="6" spans="1:10" ht="42" customHeight="1">
      <c r="A6" s="98" t="s">
        <v>130</v>
      </c>
      <c r="B6" s="83" t="s">
        <v>36</v>
      </c>
      <c r="C6" s="82" t="s">
        <v>37</v>
      </c>
      <c r="D6" s="62" t="s">
        <v>86</v>
      </c>
      <c r="E6" s="27">
        <v>1</v>
      </c>
      <c r="F6" s="62" t="s">
        <v>41</v>
      </c>
      <c r="G6" s="49">
        <v>95</v>
      </c>
      <c r="H6" s="6">
        <v>1650</v>
      </c>
      <c r="I6" s="74">
        <f t="shared" si="0"/>
        <v>5.7575757575757579E-2</v>
      </c>
      <c r="J6" s="44"/>
    </row>
    <row r="7" spans="1:10" ht="25.5">
      <c r="A7" s="98"/>
      <c r="B7" s="83" t="s">
        <v>131</v>
      </c>
      <c r="C7" s="82" t="s">
        <v>107</v>
      </c>
      <c r="D7" s="62" t="s">
        <v>86</v>
      </c>
      <c r="E7" s="27">
        <v>1</v>
      </c>
      <c r="F7" s="62" t="s">
        <v>44</v>
      </c>
      <c r="G7" s="49">
        <v>17</v>
      </c>
      <c r="H7" s="6">
        <v>480</v>
      </c>
      <c r="I7" s="74">
        <f t="shared" si="0"/>
        <v>3.5416666666666666E-2</v>
      </c>
      <c r="J7" s="44"/>
    </row>
    <row r="8" spans="1:10" ht="48" customHeight="1">
      <c r="A8" s="100" t="s">
        <v>132</v>
      </c>
      <c r="B8" s="48" t="s">
        <v>133</v>
      </c>
      <c r="C8" s="83" t="s">
        <v>42</v>
      </c>
      <c r="D8" s="62" t="s">
        <v>134</v>
      </c>
      <c r="E8" s="27" t="s">
        <v>135</v>
      </c>
      <c r="F8" s="62" t="s">
        <v>44</v>
      </c>
      <c r="G8" s="49">
        <v>375</v>
      </c>
      <c r="H8" s="6">
        <v>5500</v>
      </c>
      <c r="I8" s="75">
        <f t="shared" si="0"/>
        <v>6.8181818181818177E-2</v>
      </c>
      <c r="J8" s="44"/>
    </row>
    <row r="9" spans="1:10" ht="28.5" customHeight="1">
      <c r="A9" s="100"/>
      <c r="B9" s="82" t="s">
        <v>136</v>
      </c>
      <c r="C9" s="62" t="s">
        <v>56</v>
      </c>
      <c r="D9" s="62" t="s">
        <v>137</v>
      </c>
      <c r="E9" s="27">
        <v>1</v>
      </c>
      <c r="F9" s="62" t="s">
        <v>44</v>
      </c>
      <c r="G9" s="49">
        <v>400</v>
      </c>
      <c r="H9" s="6">
        <v>12000</v>
      </c>
      <c r="I9" s="74">
        <f t="shared" si="0"/>
        <v>3.3333333333333333E-2</v>
      </c>
      <c r="J9" s="44"/>
    </row>
    <row r="10" spans="1:10" ht="42" customHeight="1">
      <c r="A10" s="101" t="s">
        <v>138</v>
      </c>
      <c r="B10" s="48" t="s">
        <v>139</v>
      </c>
      <c r="C10" s="82" t="s">
        <v>54</v>
      </c>
      <c r="D10" s="62" t="s">
        <v>86</v>
      </c>
      <c r="E10" s="27">
        <v>1</v>
      </c>
      <c r="F10" s="62" t="s">
        <v>44</v>
      </c>
      <c r="G10" s="49">
        <v>120</v>
      </c>
      <c r="H10" s="6">
        <v>1600</v>
      </c>
      <c r="I10" s="75">
        <f t="shared" si="0"/>
        <v>7.4999999999999997E-2</v>
      </c>
      <c r="J10" s="44"/>
    </row>
    <row r="11" spans="1:10" ht="28.5" customHeight="1">
      <c r="A11" s="101"/>
      <c r="B11" s="48" t="s">
        <v>140</v>
      </c>
      <c r="C11" s="82" t="s">
        <v>141</v>
      </c>
      <c r="D11" s="62" t="s">
        <v>86</v>
      </c>
      <c r="E11" s="27">
        <v>1</v>
      </c>
      <c r="F11" s="62" t="s">
        <v>41</v>
      </c>
      <c r="G11" s="49">
        <v>200</v>
      </c>
      <c r="H11" s="50">
        <v>15500</v>
      </c>
      <c r="I11" s="76">
        <f t="shared" si="0"/>
        <v>1.2903225806451613E-2</v>
      </c>
      <c r="J11" s="44"/>
    </row>
    <row r="12" spans="1:10" ht="34.5" customHeight="1">
      <c r="A12" s="99" t="s">
        <v>142</v>
      </c>
      <c r="B12" s="82" t="s">
        <v>26</v>
      </c>
      <c r="C12" s="83" t="s">
        <v>59</v>
      </c>
      <c r="D12" s="62" t="s">
        <v>86</v>
      </c>
      <c r="E12" s="27">
        <v>1</v>
      </c>
      <c r="F12" s="62" t="s">
        <v>109</v>
      </c>
      <c r="G12" s="49">
        <v>0</v>
      </c>
      <c r="H12" s="6">
        <v>1400</v>
      </c>
      <c r="I12" s="77">
        <f t="shared" ref="I12:I13" si="1">G12/H12</f>
        <v>0</v>
      </c>
      <c r="J12" s="44"/>
    </row>
    <row r="13" spans="1:10" ht="34.5" customHeight="1">
      <c r="A13" s="99"/>
      <c r="B13" s="45" t="s">
        <v>143</v>
      </c>
      <c r="C13" s="62" t="s">
        <v>88</v>
      </c>
      <c r="D13" s="62" t="s">
        <v>137</v>
      </c>
      <c r="E13" s="27">
        <v>1</v>
      </c>
      <c r="F13" s="62" t="s">
        <v>44</v>
      </c>
      <c r="G13" s="49">
        <v>800</v>
      </c>
      <c r="H13" s="6">
        <v>8200</v>
      </c>
      <c r="I13" s="75">
        <f t="shared" si="1"/>
        <v>9.7560975609756101E-2</v>
      </c>
      <c r="J13" s="44"/>
    </row>
    <row r="18" spans="2:10">
      <c r="C18" s="73" t="s">
        <v>144</v>
      </c>
    </row>
    <row r="20" spans="2:10" ht="25.5">
      <c r="B20" s="55" t="s">
        <v>111</v>
      </c>
      <c r="C20" s="55" t="s">
        <v>110</v>
      </c>
      <c r="D20" s="55" t="s">
        <v>145</v>
      </c>
      <c r="E20" s="55" t="s">
        <v>146</v>
      </c>
      <c r="F20" s="36"/>
      <c r="H20" s="35"/>
      <c r="I20" s="35"/>
      <c r="J20" s="35"/>
    </row>
    <row r="21" spans="2:10" ht="27.75" customHeight="1">
      <c r="B21" s="32" t="s">
        <v>147</v>
      </c>
      <c r="C21" s="56" t="s">
        <v>130</v>
      </c>
      <c r="D21" s="32">
        <v>81810</v>
      </c>
      <c r="E21" s="32" t="s">
        <v>148</v>
      </c>
      <c r="F21" s="36"/>
    </row>
    <row r="22" spans="2:10" ht="27.75" customHeight="1">
      <c r="B22" s="32" t="s">
        <v>36</v>
      </c>
      <c r="C22" s="56" t="s">
        <v>130</v>
      </c>
      <c r="D22" s="32">
        <v>81804</v>
      </c>
      <c r="E22" s="32" t="s">
        <v>149</v>
      </c>
      <c r="F22" s="36"/>
    </row>
    <row r="23" spans="2:10" ht="27.75" customHeight="1">
      <c r="B23" s="32" t="s">
        <v>150</v>
      </c>
      <c r="C23" s="78" t="s">
        <v>142</v>
      </c>
      <c r="D23" s="32">
        <v>81731</v>
      </c>
      <c r="E23" s="32" t="s">
        <v>151</v>
      </c>
      <c r="F23" s="32"/>
    </row>
    <row r="24" spans="2:10" ht="27.75" customHeight="1">
      <c r="B24" s="32" t="s">
        <v>152</v>
      </c>
      <c r="C24" s="78" t="s">
        <v>142</v>
      </c>
      <c r="D24" s="32">
        <v>81731</v>
      </c>
      <c r="E24" s="32" t="s">
        <v>153</v>
      </c>
      <c r="F24" s="32"/>
    </row>
    <row r="25" spans="2:10" ht="27.75" customHeight="1">
      <c r="B25" s="32" t="s">
        <v>81</v>
      </c>
      <c r="C25" s="79" t="s">
        <v>122</v>
      </c>
      <c r="D25" s="32">
        <v>81841</v>
      </c>
      <c r="E25" s="32" t="s">
        <v>154</v>
      </c>
      <c r="F25" s="32"/>
    </row>
    <row r="26" spans="2:10" ht="27.75" customHeight="1">
      <c r="B26" s="32" t="s">
        <v>133</v>
      </c>
      <c r="C26" s="57" t="s">
        <v>132</v>
      </c>
      <c r="D26" s="32">
        <v>81743</v>
      </c>
      <c r="E26" s="32" t="s">
        <v>155</v>
      </c>
      <c r="F26" s="32"/>
    </row>
    <row r="27" spans="2:10" ht="27.75" customHeight="1">
      <c r="B27" s="32" t="s">
        <v>156</v>
      </c>
      <c r="C27" s="57" t="s">
        <v>132</v>
      </c>
      <c r="D27" s="32">
        <v>81742</v>
      </c>
      <c r="E27" s="32" t="s">
        <v>157</v>
      </c>
      <c r="F27" s="32"/>
    </row>
    <row r="28" spans="2:10" ht="27.75" customHeight="1">
      <c r="B28" s="32" t="s">
        <v>139</v>
      </c>
      <c r="C28" s="58" t="s">
        <v>138</v>
      </c>
      <c r="D28" s="32">
        <v>81790</v>
      </c>
      <c r="E28" s="32" t="s">
        <v>158</v>
      </c>
      <c r="F28" s="32"/>
    </row>
    <row r="29" spans="2:10" ht="27.75" customHeight="1">
      <c r="B29" s="32" t="s">
        <v>140</v>
      </c>
      <c r="C29" s="58" t="s">
        <v>138</v>
      </c>
      <c r="D29" s="32">
        <v>81790</v>
      </c>
      <c r="E29" s="32" t="s">
        <v>158</v>
      </c>
    </row>
    <row r="30" spans="2:10" ht="27.75" customHeight="1">
      <c r="B30" s="32" t="s">
        <v>159</v>
      </c>
      <c r="C30" s="80" t="s">
        <v>128</v>
      </c>
      <c r="D30" s="32">
        <v>81914</v>
      </c>
      <c r="E30" s="32" t="s">
        <v>160</v>
      </c>
    </row>
    <row r="31" spans="2:10">
      <c r="B31" s="32" t="s">
        <v>161</v>
      </c>
      <c r="C31" s="80" t="s">
        <v>128</v>
      </c>
      <c r="D31" s="32">
        <v>81914</v>
      </c>
      <c r="E31" s="32" t="s">
        <v>160</v>
      </c>
    </row>
  </sheetData>
  <autoFilter ref="B20:E28" xr:uid="{00000000-0009-0000-0000-000004000000}"/>
  <mergeCells count="10">
    <mergeCell ref="D1:E1"/>
    <mergeCell ref="F1:F2"/>
    <mergeCell ref="B1:B2"/>
    <mergeCell ref="C1:C2"/>
    <mergeCell ref="A1:A2"/>
    <mergeCell ref="A4:A5"/>
    <mergeCell ref="A6:A7"/>
    <mergeCell ref="A12:A13"/>
    <mergeCell ref="A8:A9"/>
    <mergeCell ref="A10:A11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5"/>
  <sheetViews>
    <sheetView zoomScale="80" zoomScaleNormal="80" workbookViewId="0">
      <selection activeCell="D22" sqref="D22"/>
    </sheetView>
  </sheetViews>
  <sheetFormatPr defaultColWidth="11.42578125" defaultRowHeight="14.25"/>
  <cols>
    <col min="1" max="1" width="8.85546875" customWidth="1"/>
    <col min="2" max="2" width="11" customWidth="1"/>
    <col min="3" max="3" width="24" customWidth="1"/>
    <col min="4" max="4" width="19.8554687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0" max="12" width="11.42578125" customWidth="1"/>
    <col min="13" max="13" width="10" customWidth="1"/>
    <col min="14" max="14" width="6" customWidth="1"/>
  </cols>
  <sheetData>
    <row r="2" spans="2:13">
      <c r="B2" s="102" t="s">
        <v>162</v>
      </c>
      <c r="C2" s="103"/>
      <c r="D2" s="103"/>
      <c r="E2" s="103"/>
      <c r="F2" s="103"/>
      <c r="G2" s="103"/>
    </row>
    <row r="3" spans="2:13" ht="28.5" customHeight="1">
      <c r="B3" s="95" t="s">
        <v>110</v>
      </c>
      <c r="C3" s="95" t="s">
        <v>111</v>
      </c>
      <c r="D3" s="95" t="s">
        <v>112</v>
      </c>
      <c r="E3" s="1" t="s">
        <v>163</v>
      </c>
      <c r="F3" s="1" t="s">
        <v>164</v>
      </c>
      <c r="G3" s="1" t="s">
        <v>116</v>
      </c>
      <c r="H3" s="4"/>
      <c r="I3" s="95" t="s">
        <v>111</v>
      </c>
      <c r="J3" s="1" t="s">
        <v>163</v>
      </c>
      <c r="K3" s="1" t="s">
        <v>164</v>
      </c>
      <c r="L3" s="1" t="s">
        <v>116</v>
      </c>
      <c r="M3" s="95" t="s">
        <v>165</v>
      </c>
    </row>
    <row r="4" spans="2:13" ht="15.75" customHeight="1">
      <c r="B4" s="95"/>
      <c r="C4" s="95"/>
      <c r="D4" s="95"/>
      <c r="E4" s="1" t="s">
        <v>120</v>
      </c>
      <c r="F4" s="1" t="s">
        <v>120</v>
      </c>
      <c r="G4" s="1" t="s">
        <v>120</v>
      </c>
      <c r="H4" s="4"/>
      <c r="I4" s="95"/>
      <c r="J4" s="1" t="s">
        <v>120</v>
      </c>
      <c r="K4" s="1" t="s">
        <v>120</v>
      </c>
      <c r="L4" s="1" t="s">
        <v>120</v>
      </c>
      <c r="M4" s="95"/>
    </row>
    <row r="5" spans="2:13" ht="28.5" customHeight="1">
      <c r="B5" s="81" t="s">
        <v>122</v>
      </c>
      <c r="C5" s="82" t="s">
        <v>123</v>
      </c>
      <c r="D5" s="82" t="s">
        <v>124</v>
      </c>
      <c r="E5" s="71">
        <v>2500</v>
      </c>
      <c r="F5" s="71">
        <v>3250</v>
      </c>
      <c r="G5" s="6">
        <v>3250</v>
      </c>
      <c r="H5" s="4"/>
      <c r="I5" s="64" t="s">
        <v>123</v>
      </c>
      <c r="J5" s="71">
        <v>2500</v>
      </c>
      <c r="K5" s="71">
        <v>3250</v>
      </c>
      <c r="L5" s="6">
        <v>3250</v>
      </c>
      <c r="M5" s="38">
        <f t="shared" ref="M5:M15" si="0">K5/J5*100-100</f>
        <v>30</v>
      </c>
    </row>
    <row r="6" spans="2:13" ht="25.5">
      <c r="B6" s="97" t="s">
        <v>128</v>
      </c>
      <c r="C6" s="82" t="s">
        <v>11</v>
      </c>
      <c r="D6" s="82" t="s">
        <v>129</v>
      </c>
      <c r="E6" s="71">
        <v>7000</v>
      </c>
      <c r="F6" s="71">
        <v>28500</v>
      </c>
      <c r="G6" s="6">
        <v>28500</v>
      </c>
      <c r="H6" s="4"/>
      <c r="I6" s="64" t="s">
        <v>11</v>
      </c>
      <c r="J6" s="71">
        <v>7000</v>
      </c>
      <c r="K6" s="71">
        <v>28500</v>
      </c>
      <c r="L6" s="6">
        <v>28500</v>
      </c>
      <c r="M6" s="52">
        <f t="shared" si="0"/>
        <v>307.14285714285711</v>
      </c>
    </row>
    <row r="7" spans="2:13" ht="14.25" customHeight="1">
      <c r="B7" s="97"/>
      <c r="C7" s="83" t="s">
        <v>13</v>
      </c>
      <c r="D7" s="83" t="s">
        <v>47</v>
      </c>
      <c r="E7" s="70">
        <v>10000</v>
      </c>
      <c r="F7" s="70">
        <v>24000</v>
      </c>
      <c r="G7" s="6">
        <v>24000</v>
      </c>
      <c r="H7" s="4"/>
      <c r="I7" s="65" t="s">
        <v>13</v>
      </c>
      <c r="J7" s="70">
        <v>10000</v>
      </c>
      <c r="K7" s="70">
        <v>24000</v>
      </c>
      <c r="L7" s="6">
        <v>24000</v>
      </c>
      <c r="M7" s="30">
        <f t="shared" si="0"/>
        <v>140</v>
      </c>
    </row>
    <row r="8" spans="2:13">
      <c r="B8" s="98" t="s">
        <v>130</v>
      </c>
      <c r="C8" s="83" t="s">
        <v>36</v>
      </c>
      <c r="D8" s="82" t="s">
        <v>37</v>
      </c>
      <c r="E8" s="70">
        <v>350</v>
      </c>
      <c r="F8" s="70">
        <v>1650</v>
      </c>
      <c r="G8" s="6">
        <v>1650</v>
      </c>
      <c r="H8" s="4"/>
      <c r="I8" s="65" t="s">
        <v>36</v>
      </c>
      <c r="J8" s="70">
        <v>350</v>
      </c>
      <c r="K8" s="70">
        <v>1650</v>
      </c>
      <c r="L8" s="6">
        <v>1650</v>
      </c>
      <c r="M8" s="52">
        <f t="shared" si="0"/>
        <v>371.42857142857144</v>
      </c>
    </row>
    <row r="9" spans="2:13">
      <c r="B9" s="98"/>
      <c r="C9" s="83" t="s">
        <v>131</v>
      </c>
      <c r="D9" s="82" t="s">
        <v>107</v>
      </c>
      <c r="E9" s="71">
        <f>11000/30</f>
        <v>366.66666666666669</v>
      </c>
      <c r="F9" s="71">
        <f>15000/30</f>
        <v>500</v>
      </c>
      <c r="G9" s="6">
        <v>480</v>
      </c>
      <c r="I9" s="65" t="s">
        <v>166</v>
      </c>
      <c r="J9" s="71">
        <f>11000/30</f>
        <v>366.66666666666669</v>
      </c>
      <c r="K9" s="71">
        <f>15000/30</f>
        <v>500</v>
      </c>
      <c r="L9" s="6">
        <v>480</v>
      </c>
      <c r="M9" s="11">
        <f t="shared" si="0"/>
        <v>36.363636363636346</v>
      </c>
    </row>
    <row r="10" spans="2:13">
      <c r="B10" s="100" t="s">
        <v>132</v>
      </c>
      <c r="C10" s="48" t="s">
        <v>133</v>
      </c>
      <c r="D10" s="83" t="s">
        <v>42</v>
      </c>
      <c r="E10" s="71">
        <v>2000</v>
      </c>
      <c r="F10" s="71">
        <v>6500</v>
      </c>
      <c r="G10" s="6">
        <v>5500</v>
      </c>
      <c r="H10" s="4"/>
      <c r="I10" s="64" t="s">
        <v>9</v>
      </c>
      <c r="J10" s="71">
        <v>2000</v>
      </c>
      <c r="K10" s="71">
        <v>6500</v>
      </c>
      <c r="L10" s="6">
        <v>5500</v>
      </c>
      <c r="M10" s="11">
        <f t="shared" si="0"/>
        <v>225</v>
      </c>
    </row>
    <row r="11" spans="2:13" ht="25.5">
      <c r="B11" s="100"/>
      <c r="C11" s="82" t="s">
        <v>136</v>
      </c>
      <c r="D11" s="62" t="s">
        <v>56</v>
      </c>
      <c r="E11" s="72">
        <v>11000</v>
      </c>
      <c r="F11" s="72">
        <v>12000</v>
      </c>
      <c r="G11" s="6">
        <v>12000</v>
      </c>
      <c r="H11" s="4"/>
      <c r="I11" s="64" t="s">
        <v>167</v>
      </c>
      <c r="J11" s="72">
        <v>11000</v>
      </c>
      <c r="K11" s="72">
        <v>12000</v>
      </c>
      <c r="L11" s="6">
        <v>12000</v>
      </c>
      <c r="M11" s="38">
        <f t="shared" si="0"/>
        <v>9.0909090909090793</v>
      </c>
    </row>
    <row r="12" spans="2:13">
      <c r="B12" s="101" t="s">
        <v>138</v>
      </c>
      <c r="C12" s="48" t="s">
        <v>139</v>
      </c>
      <c r="D12" s="82" t="s">
        <v>54</v>
      </c>
      <c r="E12" s="71">
        <v>320</v>
      </c>
      <c r="F12" s="71">
        <v>1600</v>
      </c>
      <c r="G12" s="6">
        <v>1600</v>
      </c>
      <c r="I12" s="64" t="s">
        <v>168</v>
      </c>
      <c r="J12" s="71">
        <v>320</v>
      </c>
      <c r="K12" s="71">
        <v>1600</v>
      </c>
      <c r="L12" s="6">
        <v>1600</v>
      </c>
      <c r="M12" s="52">
        <f t="shared" si="0"/>
        <v>400</v>
      </c>
    </row>
    <row r="13" spans="2:13" ht="25.5">
      <c r="B13" s="101"/>
      <c r="C13" s="48" t="s">
        <v>140</v>
      </c>
      <c r="D13" s="82" t="s">
        <v>141</v>
      </c>
      <c r="E13" s="71">
        <v>30000</v>
      </c>
      <c r="F13" s="71">
        <v>40000</v>
      </c>
      <c r="G13" s="50">
        <v>15500</v>
      </c>
      <c r="I13" s="64" t="s">
        <v>169</v>
      </c>
      <c r="J13" s="71">
        <v>30000</v>
      </c>
      <c r="K13" s="71">
        <v>40000</v>
      </c>
      <c r="L13" s="50">
        <v>15500</v>
      </c>
      <c r="M13" s="11">
        <f t="shared" si="0"/>
        <v>33.333333333333314</v>
      </c>
    </row>
    <row r="14" spans="2:13" ht="25.5">
      <c r="B14" s="99" t="s">
        <v>142</v>
      </c>
      <c r="C14" s="82" t="s">
        <v>26</v>
      </c>
      <c r="D14" s="83" t="s">
        <v>59</v>
      </c>
      <c r="E14" s="70">
        <v>7600</v>
      </c>
      <c r="F14" s="70">
        <v>9000</v>
      </c>
      <c r="G14" s="6">
        <v>8200</v>
      </c>
      <c r="H14" s="4"/>
      <c r="I14" s="51" t="s">
        <v>170</v>
      </c>
      <c r="J14" s="70">
        <v>7600</v>
      </c>
      <c r="K14" s="70">
        <v>9000</v>
      </c>
      <c r="L14" s="6">
        <v>8200</v>
      </c>
      <c r="M14" s="59">
        <f t="shared" si="0"/>
        <v>18.421052631578931</v>
      </c>
    </row>
    <row r="15" spans="2:13" ht="25.5">
      <c r="B15" s="99"/>
      <c r="C15" s="45" t="s">
        <v>143</v>
      </c>
      <c r="D15" s="62" t="s">
        <v>88</v>
      </c>
      <c r="E15" s="71">
        <v>1200</v>
      </c>
      <c r="F15" s="71">
        <v>1900</v>
      </c>
      <c r="G15" s="6">
        <v>1400</v>
      </c>
      <c r="H15" s="4"/>
      <c r="I15" s="64" t="s">
        <v>26</v>
      </c>
      <c r="J15" s="71">
        <v>1200</v>
      </c>
      <c r="K15" s="71">
        <v>1900</v>
      </c>
      <c r="L15" s="6">
        <v>1400</v>
      </c>
      <c r="M15" s="30">
        <f t="shared" si="0"/>
        <v>58.333333333333314</v>
      </c>
    </row>
  </sheetData>
  <autoFilter ref="I4:M18" xr:uid="{00000000-0009-0000-0000-000005000000}"/>
  <mergeCells count="11">
    <mergeCell ref="B2:G2"/>
    <mergeCell ref="M3:M4"/>
    <mergeCell ref="I3:I4"/>
    <mergeCell ref="B3:B4"/>
    <mergeCell ref="C3:C4"/>
    <mergeCell ref="D3:D4"/>
    <mergeCell ref="B6:B7"/>
    <mergeCell ref="B8:B9"/>
    <mergeCell ref="B10:B11"/>
    <mergeCell ref="B12:B13"/>
    <mergeCell ref="B14:B15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Y37"/>
  <sheetViews>
    <sheetView zoomScale="60" zoomScaleNormal="60" workbookViewId="0">
      <selection activeCell="B3" sqref="B3:H13"/>
    </sheetView>
  </sheetViews>
  <sheetFormatPr defaultColWidth="11.42578125" defaultRowHeight="12.75"/>
  <cols>
    <col min="1" max="1" width="6.140625" style="3" customWidth="1"/>
    <col min="2" max="2" width="25.7109375" style="3" customWidth="1"/>
    <col min="3" max="4" width="13.42578125" style="3" bestFit="1" customWidth="1"/>
    <col min="5" max="5" width="13.5703125" style="3" bestFit="1" customWidth="1"/>
    <col min="6" max="7" width="14.140625" style="3" bestFit="1" customWidth="1"/>
    <col min="8" max="9" width="13.5703125" style="3" bestFit="1" customWidth="1"/>
    <col min="10" max="10" width="12.140625" style="3" bestFit="1" customWidth="1"/>
    <col min="11" max="11" width="13.42578125" style="3" customWidth="1"/>
    <col min="12" max="13" width="11.42578125" style="3"/>
    <col min="14" max="14" width="24.28515625" style="31" bestFit="1" customWidth="1"/>
    <col min="15" max="16384" width="11.42578125" style="3"/>
  </cols>
  <sheetData>
    <row r="2" spans="2:25" ht="25.5">
      <c r="B2" s="40" t="s">
        <v>171</v>
      </c>
      <c r="C2" s="41">
        <v>2019</v>
      </c>
      <c r="D2" s="41">
        <v>2020</v>
      </c>
      <c r="E2" s="41">
        <v>2021</v>
      </c>
      <c r="F2" s="41">
        <v>2022</v>
      </c>
      <c r="G2" s="41">
        <v>2023</v>
      </c>
      <c r="H2" s="42" t="s">
        <v>172</v>
      </c>
      <c r="I2" s="41" t="s">
        <v>173</v>
      </c>
      <c r="K2" s="5" t="s">
        <v>111</v>
      </c>
      <c r="L2" s="5" t="s">
        <v>172</v>
      </c>
      <c r="N2" s="5" t="s">
        <v>111</v>
      </c>
      <c r="O2" s="5" t="s">
        <v>172</v>
      </c>
    </row>
    <row r="3" spans="2:25" ht="34.5" customHeight="1">
      <c r="B3" s="85" t="s">
        <v>133</v>
      </c>
      <c r="C3" s="46">
        <v>4718.4319248826287</v>
      </c>
      <c r="D3" s="46">
        <v>4671.416666666667</v>
      </c>
      <c r="E3" s="46">
        <v>5316.9565217391319</v>
      </c>
      <c r="F3" s="46">
        <v>6526.4715447154476</v>
      </c>
      <c r="G3" s="46">
        <v>7864.7482993197282</v>
      </c>
      <c r="H3" s="46">
        <f t="shared" ref="H3" si="0">AVERAGE(C3:G3)</f>
        <v>5819.604991464721</v>
      </c>
      <c r="I3" s="46">
        <f t="shared" ref="I3:I13" si="1">(C3+D3+E3+F3+G3)/5</f>
        <v>5819.604991464721</v>
      </c>
      <c r="K3" s="85" t="s">
        <v>139</v>
      </c>
      <c r="L3" s="46">
        <v>1419.6666666666665</v>
      </c>
      <c r="N3" s="17" t="s">
        <v>174</v>
      </c>
      <c r="O3" s="18">
        <v>8463.8833333333332</v>
      </c>
    </row>
    <row r="4" spans="2:25" ht="34.5" customHeight="1">
      <c r="B4" s="37" t="s">
        <v>11</v>
      </c>
      <c r="C4" s="46">
        <v>6578</v>
      </c>
      <c r="D4" s="46">
        <v>8083</v>
      </c>
      <c r="E4" s="46">
        <v>7795</v>
      </c>
      <c r="F4" s="46">
        <v>8802</v>
      </c>
      <c r="G4" s="46">
        <v>11985</v>
      </c>
      <c r="H4" s="46">
        <f t="shared" ref="H4:H13" si="2">AVERAGE(C4:G4)</f>
        <v>8648.6</v>
      </c>
      <c r="I4" s="46">
        <f t="shared" si="1"/>
        <v>8648.6</v>
      </c>
      <c r="K4" s="85" t="s">
        <v>36</v>
      </c>
      <c r="L4" s="46">
        <v>2684.295180185577</v>
      </c>
      <c r="N4" s="17" t="s">
        <v>175</v>
      </c>
      <c r="O4" s="18">
        <v>8463.8833333333332</v>
      </c>
    </row>
    <row r="5" spans="2:25" ht="39" customHeight="1">
      <c r="B5" s="85" t="s">
        <v>139</v>
      </c>
      <c r="C5" s="46">
        <v>1108.5</v>
      </c>
      <c r="D5" s="46">
        <v>1162.333333333333</v>
      </c>
      <c r="E5" s="46">
        <v>1319.75</v>
      </c>
      <c r="F5" s="46">
        <v>1550</v>
      </c>
      <c r="G5" s="46">
        <v>1957.75</v>
      </c>
      <c r="H5" s="46">
        <f t="shared" si="2"/>
        <v>1419.6666666666665</v>
      </c>
      <c r="I5" s="46">
        <f t="shared" si="1"/>
        <v>1419.6666666666665</v>
      </c>
      <c r="J5" s="83"/>
      <c r="K5" s="53" t="s">
        <v>176</v>
      </c>
      <c r="L5" s="46">
        <v>3370.1225050170797</v>
      </c>
      <c r="N5" s="17" t="s">
        <v>140</v>
      </c>
      <c r="O5" s="18">
        <v>7303</v>
      </c>
    </row>
    <row r="6" spans="2:25" ht="30" customHeight="1">
      <c r="B6" s="53" t="s">
        <v>176</v>
      </c>
      <c r="C6" s="46">
        <v>2170.333333333333</v>
      </c>
      <c r="D6" s="46">
        <v>3277.0694444444439</v>
      </c>
      <c r="E6" s="46">
        <v>3901.0509446693659</v>
      </c>
      <c r="F6" s="46">
        <v>3754.416666666667</v>
      </c>
      <c r="G6" s="46">
        <v>3747.7421359715881</v>
      </c>
      <c r="H6" s="46">
        <f t="shared" si="2"/>
        <v>3370.1225050170797</v>
      </c>
      <c r="I6" s="46">
        <f t="shared" si="1"/>
        <v>3370.1225050170797</v>
      </c>
      <c r="J6" s="83"/>
      <c r="K6" s="85" t="s">
        <v>133</v>
      </c>
      <c r="L6" s="46">
        <v>5819.604991464721</v>
      </c>
      <c r="N6" s="17" t="s">
        <v>177</v>
      </c>
      <c r="O6" s="18">
        <v>1213.1250806399444</v>
      </c>
    </row>
    <row r="7" spans="2:25" ht="34.5" customHeight="1">
      <c r="B7" s="37" t="s">
        <v>178</v>
      </c>
      <c r="C7" s="46">
        <v>6296</v>
      </c>
      <c r="D7" s="46">
        <v>8383</v>
      </c>
      <c r="E7" s="46">
        <v>12158</v>
      </c>
      <c r="F7" s="46">
        <v>17209</v>
      </c>
      <c r="G7" s="46">
        <v>13004</v>
      </c>
      <c r="H7" s="46">
        <f t="shared" si="2"/>
        <v>11410</v>
      </c>
      <c r="I7" s="46">
        <f t="shared" si="1"/>
        <v>11410</v>
      </c>
      <c r="K7" s="37" t="s">
        <v>11</v>
      </c>
      <c r="L7" s="46">
        <v>8648.6</v>
      </c>
      <c r="N7" s="53" t="s">
        <v>131</v>
      </c>
      <c r="O7" s="18">
        <v>379.65789949011349</v>
      </c>
    </row>
    <row r="8" spans="2:25" ht="34.5" customHeight="1">
      <c r="B8" s="85" t="s">
        <v>36</v>
      </c>
      <c r="C8" s="46">
        <v>2151.381683731513</v>
      </c>
      <c r="D8" s="46">
        <v>1811.0683453237409</v>
      </c>
      <c r="E8" s="46">
        <v>1949.583333333333</v>
      </c>
      <c r="F8" s="46">
        <v>3539.458333333333</v>
      </c>
      <c r="G8" s="46">
        <v>3969.9842052059639</v>
      </c>
      <c r="H8" s="46">
        <f t="shared" si="2"/>
        <v>2684.295180185577</v>
      </c>
      <c r="I8" s="46">
        <f t="shared" si="1"/>
        <v>2684.295180185577</v>
      </c>
      <c r="K8" s="37" t="s">
        <v>178</v>
      </c>
      <c r="L8" s="46">
        <v>11410</v>
      </c>
      <c r="N8" s="39"/>
      <c r="O8" s="33"/>
    </row>
    <row r="9" spans="2:25" ht="34.5" customHeight="1">
      <c r="B9" s="53" t="s">
        <v>131</v>
      </c>
      <c r="C9" s="46">
        <v>280.47916666666669</v>
      </c>
      <c r="D9" s="46">
        <v>269.95833333333331</v>
      </c>
      <c r="E9" s="46">
        <v>356.44510363231069</v>
      </c>
      <c r="F9" s="46">
        <v>477.34439381825689</v>
      </c>
      <c r="G9" s="46">
        <v>514.0625</v>
      </c>
      <c r="H9" s="46">
        <f t="shared" si="2"/>
        <v>379.65789949011349</v>
      </c>
      <c r="I9" s="46">
        <f t="shared" si="1"/>
        <v>379.65789949011349</v>
      </c>
      <c r="J9" s="48"/>
      <c r="K9" s="84"/>
      <c r="L9" s="60"/>
      <c r="N9" s="39"/>
      <c r="O9" s="33"/>
    </row>
    <row r="10" spans="2:25" ht="36.75" customHeight="1">
      <c r="B10" s="17" t="s">
        <v>174</v>
      </c>
      <c r="C10" s="46">
        <v>6411</v>
      </c>
      <c r="D10" s="46">
        <v>6628.5</v>
      </c>
      <c r="E10" s="46">
        <v>8406.9166666666661</v>
      </c>
      <c r="F10" s="46">
        <v>9786</v>
      </c>
      <c r="G10" s="46">
        <v>11087</v>
      </c>
      <c r="H10" s="46">
        <f t="shared" si="2"/>
        <v>8463.8833333333332</v>
      </c>
      <c r="I10" s="46">
        <f t="shared" si="1"/>
        <v>8463.8833333333332</v>
      </c>
      <c r="J10" s="48"/>
      <c r="K10" s="20"/>
      <c r="L10" s="26"/>
      <c r="N10" s="39"/>
      <c r="O10" s="33"/>
    </row>
    <row r="11" spans="2:25" ht="36.75" customHeight="1">
      <c r="B11" s="17" t="s">
        <v>140</v>
      </c>
      <c r="C11" s="46">
        <v>5174</v>
      </c>
      <c r="D11" s="46">
        <v>5481</v>
      </c>
      <c r="E11" s="46">
        <v>7564</v>
      </c>
      <c r="F11" s="46">
        <v>8609</v>
      </c>
      <c r="G11" s="46">
        <v>9687</v>
      </c>
      <c r="H11" s="46">
        <f t="shared" si="2"/>
        <v>7303</v>
      </c>
      <c r="I11" s="46">
        <f t="shared" si="1"/>
        <v>7303</v>
      </c>
      <c r="J11" s="82"/>
      <c r="K11" s="34"/>
      <c r="L11" s="26"/>
      <c r="N11" s="23"/>
      <c r="O11" s="33"/>
    </row>
    <row r="12" spans="2:25" ht="39.75" customHeight="1">
      <c r="B12" s="17" t="s">
        <v>177</v>
      </c>
      <c r="C12" s="46">
        <v>957.89042157946949</v>
      </c>
      <c r="D12" s="46">
        <v>974.33883537062263</v>
      </c>
      <c r="E12" s="46">
        <v>1013.727186941788</v>
      </c>
      <c r="F12" s="46">
        <v>1276.8353003897521</v>
      </c>
      <c r="G12" s="46">
        <v>1842.8336589180899</v>
      </c>
      <c r="H12" s="46">
        <f t="shared" si="2"/>
        <v>1213.1250806399444</v>
      </c>
      <c r="I12" s="46">
        <f t="shared" si="1"/>
        <v>1213.1250806399444</v>
      </c>
      <c r="J12" s="45"/>
      <c r="O12" s="25"/>
      <c r="R12" s="23"/>
      <c r="S12" s="24"/>
      <c r="T12" s="24"/>
      <c r="U12" s="24"/>
      <c r="V12" s="24"/>
      <c r="W12" s="24"/>
      <c r="X12" s="24"/>
      <c r="Y12" s="24"/>
    </row>
    <row r="13" spans="2:25" ht="39.75" customHeight="1">
      <c r="B13" s="17" t="s">
        <v>175</v>
      </c>
      <c r="C13" s="46">
        <v>6411</v>
      </c>
      <c r="D13" s="46">
        <v>6628.5</v>
      </c>
      <c r="E13" s="46">
        <v>8406.9166666666661</v>
      </c>
      <c r="F13" s="46">
        <v>9786</v>
      </c>
      <c r="G13" s="46">
        <v>11087</v>
      </c>
      <c r="H13" s="46">
        <f t="shared" si="2"/>
        <v>8463.8833333333332</v>
      </c>
      <c r="I13" s="46">
        <f t="shared" si="1"/>
        <v>8463.8833333333332</v>
      </c>
      <c r="J13" s="32"/>
      <c r="O13" s="25"/>
      <c r="R13" s="23"/>
      <c r="S13" s="24"/>
      <c r="T13" s="24"/>
      <c r="U13" s="24"/>
      <c r="V13" s="24"/>
      <c r="W13" s="24"/>
      <c r="X13" s="24"/>
      <c r="Y13" s="24"/>
    </row>
    <row r="14" spans="2:25" ht="39.75" customHeight="1">
      <c r="J14" s="32"/>
      <c r="O14" s="25"/>
      <c r="R14" s="23"/>
      <c r="S14" s="24"/>
      <c r="T14" s="24"/>
      <c r="U14" s="24"/>
      <c r="V14" s="24"/>
      <c r="W14" s="24"/>
      <c r="X14" s="24"/>
      <c r="Y14" s="24"/>
    </row>
    <row r="15" spans="2:25">
      <c r="B15" s="16"/>
      <c r="O15" s="25"/>
    </row>
    <row r="16" spans="2:25" ht="13.5" thickBot="1">
      <c r="B16" s="16"/>
      <c r="J16" s="32"/>
      <c r="O16" s="25"/>
    </row>
    <row r="17" spans="2:9">
      <c r="B17" s="13" t="s">
        <v>179</v>
      </c>
      <c r="C17" s="7"/>
      <c r="D17" s="7"/>
      <c r="E17" s="7"/>
      <c r="F17" s="7"/>
      <c r="G17" s="7"/>
      <c r="H17" s="7"/>
      <c r="I17" s="7"/>
    </row>
    <row r="18" spans="2:9">
      <c r="B18" s="43" t="s">
        <v>180</v>
      </c>
      <c r="C18" s="7"/>
      <c r="D18" s="7"/>
      <c r="E18" s="7"/>
      <c r="F18" s="7"/>
      <c r="G18" s="7"/>
      <c r="H18" s="7"/>
      <c r="I18" s="7"/>
    </row>
    <row r="19" spans="2:9">
      <c r="B19" s="15" t="s">
        <v>181</v>
      </c>
      <c r="D19" s="7"/>
      <c r="E19" s="7"/>
      <c r="F19" s="7"/>
      <c r="G19" s="7"/>
      <c r="H19" s="7"/>
      <c r="I19" s="7"/>
    </row>
    <row r="20" spans="2:9" ht="26.25" thickBot="1">
      <c r="B20" s="14" t="s">
        <v>182</v>
      </c>
      <c r="D20" s="7"/>
      <c r="E20" s="7"/>
      <c r="F20" s="7"/>
      <c r="G20" s="7"/>
      <c r="H20" s="7"/>
      <c r="I20" s="7"/>
    </row>
    <row r="21" spans="2:9">
      <c r="B21" s="16"/>
      <c r="D21" s="7"/>
      <c r="E21" s="7"/>
      <c r="F21" s="7"/>
      <c r="G21" s="7"/>
      <c r="H21" s="7"/>
      <c r="I21" s="7"/>
    </row>
    <row r="22" spans="2:9">
      <c r="B22" s="16"/>
      <c r="D22" s="7"/>
      <c r="E22" s="7"/>
      <c r="F22" s="7"/>
      <c r="G22" s="7"/>
      <c r="H22" s="7"/>
      <c r="I22" s="7"/>
    </row>
    <row r="23" spans="2:9">
      <c r="B23" s="16"/>
      <c r="D23" s="7"/>
      <c r="E23" s="7"/>
      <c r="F23" s="7"/>
      <c r="G23" s="7"/>
      <c r="H23" s="7"/>
      <c r="I23" s="7"/>
    </row>
    <row r="24" spans="2:9">
      <c r="B24" s="16"/>
    </row>
    <row r="25" spans="2:9">
      <c r="B25" s="16"/>
    </row>
    <row r="26" spans="2:9">
      <c r="B26" s="5" t="s">
        <v>111</v>
      </c>
      <c r="C26" s="5" t="s">
        <v>172</v>
      </c>
    </row>
    <row r="27" spans="2:9" ht="14.25">
      <c r="B27" s="85" t="s">
        <v>139</v>
      </c>
      <c r="C27" s="46">
        <v>1419.6666666666665</v>
      </c>
    </row>
    <row r="28" spans="2:9" ht="14.25">
      <c r="B28" s="85" t="s">
        <v>36</v>
      </c>
      <c r="C28" s="46">
        <v>2684.295180185577</v>
      </c>
    </row>
    <row r="29" spans="2:9" ht="25.5">
      <c r="B29" s="53" t="s">
        <v>176</v>
      </c>
      <c r="C29" s="46">
        <v>3370.1225050170797</v>
      </c>
    </row>
    <row r="30" spans="2:9" ht="14.25">
      <c r="B30" s="85" t="s">
        <v>133</v>
      </c>
      <c r="C30" s="46">
        <v>5819.604991464721</v>
      </c>
    </row>
    <row r="31" spans="2:9" ht="14.25">
      <c r="B31" s="37" t="s">
        <v>11</v>
      </c>
      <c r="C31" s="46">
        <v>8648.6</v>
      </c>
    </row>
    <row r="32" spans="2:9" ht="30.75" customHeight="1">
      <c r="B32" s="37" t="s">
        <v>178</v>
      </c>
      <c r="C32" s="46">
        <v>11410</v>
      </c>
    </row>
    <row r="33" spans="2:3" ht="25.5">
      <c r="B33" s="17" t="s">
        <v>174</v>
      </c>
      <c r="C33" s="18">
        <v>8463.8833333333332</v>
      </c>
    </row>
    <row r="34" spans="2:3" ht="25.5">
      <c r="B34" s="17" t="s">
        <v>175</v>
      </c>
      <c r="C34" s="18">
        <v>8463.8833333333332</v>
      </c>
    </row>
    <row r="35" spans="2:3" ht="14.25">
      <c r="B35" s="17" t="s">
        <v>140</v>
      </c>
      <c r="C35" s="18">
        <v>7303</v>
      </c>
    </row>
    <row r="36" spans="2:3" ht="25.5">
      <c r="B36" s="17" t="s">
        <v>177</v>
      </c>
      <c r="C36" s="18">
        <v>1213.1250806399444</v>
      </c>
    </row>
    <row r="37" spans="2:3" ht="14.25">
      <c r="B37" s="53" t="s">
        <v>131</v>
      </c>
      <c r="C37" s="18">
        <v>379.65789949011349</v>
      </c>
    </row>
  </sheetData>
  <autoFilter ref="K2:L2" xr:uid="{00000000-0009-0000-0000-000006000000}">
    <sortState xmlns:xlrd2="http://schemas.microsoft.com/office/spreadsheetml/2017/richdata2" ref="K3:L8">
      <sortCondition ref="L2"/>
    </sortState>
  </autoFilter>
  <sortState xmlns:xlrd2="http://schemas.microsoft.com/office/spreadsheetml/2017/richdata2" ref="B29:C33">
    <sortCondition descending="1" ref="C29:C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26"/>
  <sheetViews>
    <sheetView zoomScale="80" zoomScaleNormal="80" workbookViewId="0">
      <selection activeCell="H19" sqref="H19"/>
    </sheetView>
  </sheetViews>
  <sheetFormatPr defaultColWidth="11.42578125" defaultRowHeight="12.75"/>
  <cols>
    <col min="1" max="1" width="6.42578125" style="3" customWidth="1"/>
    <col min="2" max="2" width="26.7109375" style="3" customWidth="1"/>
    <col min="3" max="8" width="11.42578125" style="3" customWidth="1"/>
    <col min="9" max="16384" width="11.42578125" style="3"/>
  </cols>
  <sheetData>
    <row r="2" spans="2:8" ht="15" customHeight="1">
      <c r="B2" s="8" t="s">
        <v>171</v>
      </c>
      <c r="C2" s="8">
        <v>2019</v>
      </c>
      <c r="D2" s="8">
        <v>2020</v>
      </c>
      <c r="E2" s="8">
        <v>2021</v>
      </c>
      <c r="F2" s="8">
        <v>2022</v>
      </c>
      <c r="G2" s="8">
        <v>2023</v>
      </c>
      <c r="H2" s="8" t="s">
        <v>172</v>
      </c>
    </row>
    <row r="3" spans="2:8" ht="14.25">
      <c r="B3" s="85" t="s">
        <v>133</v>
      </c>
      <c r="C3" s="46">
        <v>4718.4319248826287</v>
      </c>
      <c r="D3" s="46">
        <v>4671.416666666667</v>
      </c>
      <c r="E3" s="46">
        <v>5316.9565217391319</v>
      </c>
      <c r="F3" s="46">
        <v>6526.4715447154476</v>
      </c>
      <c r="G3" s="46">
        <v>7864.7482993197282</v>
      </c>
      <c r="H3" s="46">
        <f t="shared" ref="H3:H13" si="0">AVERAGE(C3:G3)</f>
        <v>5819.604991464721</v>
      </c>
    </row>
    <row r="4" spans="2:8" ht="14.25">
      <c r="B4" s="37" t="s">
        <v>11</v>
      </c>
      <c r="C4" s="46">
        <v>6578</v>
      </c>
      <c r="D4" s="46">
        <v>8083</v>
      </c>
      <c r="E4" s="46">
        <v>7795</v>
      </c>
      <c r="F4" s="46">
        <v>8802</v>
      </c>
      <c r="G4" s="46">
        <v>11985</v>
      </c>
      <c r="H4" s="46">
        <f t="shared" si="0"/>
        <v>8648.6</v>
      </c>
    </row>
    <row r="5" spans="2:8" ht="14.25">
      <c r="B5" s="85" t="s">
        <v>139</v>
      </c>
      <c r="C5" s="46">
        <v>1108.5</v>
      </c>
      <c r="D5" s="46">
        <v>1162.333333333333</v>
      </c>
      <c r="E5" s="46">
        <v>1319.75</v>
      </c>
      <c r="F5" s="46">
        <v>1550</v>
      </c>
      <c r="G5" s="46">
        <v>1957.75</v>
      </c>
      <c r="H5" s="46">
        <f t="shared" si="0"/>
        <v>1419.6666666666665</v>
      </c>
    </row>
    <row r="6" spans="2:8" ht="25.5">
      <c r="B6" s="53" t="s">
        <v>176</v>
      </c>
      <c r="C6" s="46">
        <v>2170.333333333333</v>
      </c>
      <c r="D6" s="46">
        <v>3277.0694444444439</v>
      </c>
      <c r="E6" s="46">
        <v>3901.0509446693659</v>
      </c>
      <c r="F6" s="46">
        <v>3754.416666666667</v>
      </c>
      <c r="G6" s="46">
        <v>3747.7421359715881</v>
      </c>
      <c r="H6" s="46">
        <f t="shared" si="0"/>
        <v>3370.1225050170797</v>
      </c>
    </row>
    <row r="7" spans="2:8" ht="14.25">
      <c r="B7" s="37" t="s">
        <v>178</v>
      </c>
      <c r="C7" s="46">
        <v>6296</v>
      </c>
      <c r="D7" s="46">
        <v>8383</v>
      </c>
      <c r="E7" s="46">
        <v>12158</v>
      </c>
      <c r="F7" s="46">
        <v>17209</v>
      </c>
      <c r="G7" s="46">
        <v>13004</v>
      </c>
      <c r="H7" s="46">
        <f t="shared" si="0"/>
        <v>11410</v>
      </c>
    </row>
    <row r="8" spans="2:8" ht="14.25">
      <c r="B8" s="85" t="s">
        <v>36</v>
      </c>
      <c r="C8" s="46">
        <v>2151.381683731513</v>
      </c>
      <c r="D8" s="46">
        <v>1811.0683453237409</v>
      </c>
      <c r="E8" s="46">
        <v>1949.583333333333</v>
      </c>
      <c r="F8" s="46">
        <v>3539.458333333333</v>
      </c>
      <c r="G8" s="46">
        <v>3969.9842052059639</v>
      </c>
      <c r="H8" s="46">
        <f t="shared" si="0"/>
        <v>2684.295180185577</v>
      </c>
    </row>
    <row r="9" spans="2:8" ht="24.75" customHeight="1">
      <c r="B9" s="53" t="s">
        <v>131</v>
      </c>
      <c r="C9" s="46">
        <v>280.47916666666669</v>
      </c>
      <c r="D9" s="46">
        <v>269.95833333333331</v>
      </c>
      <c r="E9" s="46">
        <v>356.44510363231069</v>
      </c>
      <c r="F9" s="46">
        <v>477.34439381825689</v>
      </c>
      <c r="G9" s="46">
        <v>514.0625</v>
      </c>
      <c r="H9" s="46">
        <f t="shared" si="0"/>
        <v>379.65789949011349</v>
      </c>
    </row>
    <row r="10" spans="2:8" ht="25.5" customHeight="1">
      <c r="B10" s="17" t="s">
        <v>174</v>
      </c>
      <c r="C10" s="46">
        <v>6411</v>
      </c>
      <c r="D10" s="46">
        <v>6628.5</v>
      </c>
      <c r="E10" s="46">
        <v>8406.9166666666661</v>
      </c>
      <c r="F10" s="46">
        <v>9786</v>
      </c>
      <c r="G10" s="46">
        <v>11087</v>
      </c>
      <c r="H10" s="46">
        <f t="shared" si="0"/>
        <v>8463.8833333333332</v>
      </c>
    </row>
    <row r="11" spans="2:8" ht="14.25">
      <c r="B11" s="17" t="s">
        <v>140</v>
      </c>
      <c r="C11" s="46">
        <v>5174</v>
      </c>
      <c r="D11" s="46">
        <v>5481</v>
      </c>
      <c r="E11" s="46">
        <v>7564</v>
      </c>
      <c r="F11" s="46">
        <v>8609</v>
      </c>
      <c r="G11" s="46">
        <v>9687</v>
      </c>
      <c r="H11" s="46">
        <f t="shared" si="0"/>
        <v>7303</v>
      </c>
    </row>
    <row r="12" spans="2:8" ht="22.5" customHeight="1">
      <c r="B12" s="17" t="s">
        <v>177</v>
      </c>
      <c r="C12" s="46">
        <v>957.89042157946949</v>
      </c>
      <c r="D12" s="46">
        <v>974.33883537062263</v>
      </c>
      <c r="E12" s="46">
        <v>1013.727186941788</v>
      </c>
      <c r="F12" s="46">
        <v>1276.8353003897521</v>
      </c>
      <c r="G12" s="46">
        <v>1842.8336589180899</v>
      </c>
      <c r="H12" s="46">
        <f t="shared" si="0"/>
        <v>1213.1250806399444</v>
      </c>
    </row>
    <row r="13" spans="2:8" ht="24" customHeight="1">
      <c r="B13" s="17" t="s">
        <v>175</v>
      </c>
      <c r="C13" s="46">
        <v>6411</v>
      </c>
      <c r="D13" s="46">
        <v>6628.5</v>
      </c>
      <c r="E13" s="46">
        <v>8406.9166666666661</v>
      </c>
      <c r="F13" s="46">
        <v>9786</v>
      </c>
      <c r="G13" s="46">
        <v>11087</v>
      </c>
      <c r="H13" s="46">
        <f t="shared" si="0"/>
        <v>8463.8833333333332</v>
      </c>
    </row>
    <row r="14" spans="2:8" ht="14.25">
      <c r="B14" s="45"/>
      <c r="C14" s="46"/>
      <c r="D14" s="46"/>
      <c r="E14" s="46"/>
      <c r="F14" s="46"/>
      <c r="G14" s="46"/>
      <c r="H14" s="60"/>
    </row>
    <row r="15" spans="2:8">
      <c r="B15" s="8" t="s">
        <v>171</v>
      </c>
      <c r="C15" s="8">
        <v>2020</v>
      </c>
      <c r="D15" s="8">
        <v>2021</v>
      </c>
      <c r="E15" s="8">
        <v>2022</v>
      </c>
      <c r="F15" s="8">
        <v>2023</v>
      </c>
      <c r="G15" s="6"/>
      <c r="H15" s="19"/>
    </row>
    <row r="16" spans="2:8">
      <c r="B16" s="85" t="s">
        <v>133</v>
      </c>
      <c r="C16" s="9">
        <f>D3/C3*100-100</f>
        <v>-0.99641700811719147</v>
      </c>
      <c r="D16" s="9">
        <f>E3/D3*100-100</f>
        <v>13.818931196584856</v>
      </c>
      <c r="E16" s="9">
        <f>F3/E3*100-100</f>
        <v>22.748258670745969</v>
      </c>
      <c r="F16" s="9">
        <f>G3/F3*100-100</f>
        <v>20.505364122638326</v>
      </c>
      <c r="G16" s="12" cm="1">
        <f t="array" ref="G16">+AVERAGE(ABS(C16:F16))</f>
        <v>14.517242749521586</v>
      </c>
      <c r="H16" s="19"/>
    </row>
    <row r="17" spans="2:9">
      <c r="B17" s="37" t="s">
        <v>11</v>
      </c>
      <c r="C17" s="9">
        <f>D4/C4*100-100</f>
        <v>22.879294618425064</v>
      </c>
      <c r="D17" s="9">
        <f>E4/D4*100-100</f>
        <v>-3.5630335271557527</v>
      </c>
      <c r="E17" s="9">
        <f>F4/E4*100-100</f>
        <v>12.918537524053875</v>
      </c>
      <c r="F17" s="9">
        <f>G4/F4*100-100</f>
        <v>36.162235855487381</v>
      </c>
      <c r="G17" s="21" cm="1">
        <f t="array" ref="G17">+AVERAGE(ABS(C17:F17))</f>
        <v>18.880775381280518</v>
      </c>
      <c r="H17" s="19"/>
    </row>
    <row r="18" spans="2:9">
      <c r="B18" s="85" t="s">
        <v>139</v>
      </c>
      <c r="C18" s="9">
        <f>D5/C5*100-100</f>
        <v>4.8564125695383922</v>
      </c>
      <c r="D18" s="9">
        <f>E5/D5*100-100</f>
        <v>13.543160309721841</v>
      </c>
      <c r="E18" s="9">
        <f>F5/E5*100-100</f>
        <v>17.446486076908513</v>
      </c>
      <c r="F18" s="9">
        <f>G5/F5*100-100</f>
        <v>26.306451612903231</v>
      </c>
      <c r="G18" s="21" cm="1">
        <f t="array" ref="G18">+AVERAGE(ABS(C18:F18))</f>
        <v>15.538127642267995</v>
      </c>
      <c r="H18" s="19"/>
      <c r="I18" s="21"/>
    </row>
    <row r="19" spans="2:9" ht="25.5">
      <c r="B19" s="53" t="s">
        <v>176</v>
      </c>
      <c r="C19" s="9">
        <f>D6/C6*100-100</f>
        <v>50.993830952746634</v>
      </c>
      <c r="D19" s="9">
        <f>E6/D6*100-100</f>
        <v>19.040838493146566</v>
      </c>
      <c r="E19" s="9">
        <f>F6/E6*100-100</f>
        <v>-3.7588403761573232</v>
      </c>
      <c r="F19" s="9">
        <f>G6/F6*100-100</f>
        <v>-0.17777810210407097</v>
      </c>
      <c r="G19" s="21" cm="1">
        <f t="array" ref="G19">+AVERAGE(ABS(C19:F19))</f>
        <v>18.492821981038649</v>
      </c>
      <c r="H19" s="19"/>
    </row>
    <row r="20" spans="2:9">
      <c r="B20" s="37" t="s">
        <v>178</v>
      </c>
      <c r="C20" s="9">
        <f>D7/C7*100-100</f>
        <v>33.148030495552717</v>
      </c>
      <c r="D20" s="9">
        <f>E7/D7*100-100</f>
        <v>45.031611594894429</v>
      </c>
      <c r="E20" s="9">
        <f>F7/E7*100-100</f>
        <v>41.544661950978792</v>
      </c>
      <c r="F20" s="9">
        <f>G7/F7*100-100</f>
        <v>-24.434888721018069</v>
      </c>
      <c r="G20" s="47" cm="1">
        <f t="array" ref="G20">+AVERAGE(ABS(C20:F20))</f>
        <v>36.039798190611002</v>
      </c>
      <c r="H20" s="19"/>
    </row>
    <row r="21" spans="2:9">
      <c r="B21" s="85" t="s">
        <v>36</v>
      </c>
      <c r="C21" s="9">
        <f>D8/C8*100-100</f>
        <v>-15.81836179889325</v>
      </c>
      <c r="D21" s="9">
        <f>E8/D8*100-100</f>
        <v>7.6482474207692803</v>
      </c>
      <c r="E21" s="9">
        <f>F8/E8*100-100</f>
        <v>81.549476383842716</v>
      </c>
      <c r="F21" s="9">
        <f>G8/F8*100-100</f>
        <v>12.163608985535859</v>
      </c>
      <c r="G21" s="47" cm="1">
        <f t="array" ref="G21">+AVERAGE(ABS(C21:F21))</f>
        <v>29.294923647260276</v>
      </c>
      <c r="H21" s="20"/>
    </row>
    <row r="22" spans="2:9" ht="22.5" customHeight="1">
      <c r="B22" s="53" t="s">
        <v>131</v>
      </c>
      <c r="C22" s="9">
        <f>D9/C9*100-100</f>
        <v>-3.7510213176855274</v>
      </c>
      <c r="D22" s="9">
        <f>E9/D9*100-100</f>
        <v>32.037081141772774</v>
      </c>
      <c r="E22" s="9">
        <f>F9/E9*100-100</f>
        <v>33.918067313574113</v>
      </c>
      <c r="F22" s="9">
        <f>G9/F9*100-100</f>
        <v>7.6921624423063975</v>
      </c>
      <c r="G22" s="47" cm="1">
        <f t="array" ref="G22">+AVERAGE(ABS(C22:F22))</f>
        <v>19.349583053834703</v>
      </c>
      <c r="H22" s="20"/>
    </row>
    <row r="23" spans="2:9" ht="22.5" customHeight="1">
      <c r="B23" s="17" t="s">
        <v>174</v>
      </c>
      <c r="C23" s="9">
        <f>D10/C10*100-100</f>
        <v>3.3926064576509134</v>
      </c>
      <c r="D23" s="9">
        <f>E10/D10*100-100</f>
        <v>26.829850896381771</v>
      </c>
      <c r="E23" s="9">
        <f>F10/E10*100-100</f>
        <v>16.404151343635704</v>
      </c>
      <c r="F23" s="9">
        <f>G10/F10*100-100</f>
        <v>13.294502350296341</v>
      </c>
      <c r="G23" s="12" cm="1">
        <f t="array" ref="G23">+AVERAGE(ABS(C23:F23))</f>
        <v>14.980277761991182</v>
      </c>
      <c r="H23" s="20"/>
    </row>
    <row r="24" spans="2:9">
      <c r="B24" s="17" t="s">
        <v>140</v>
      </c>
      <c r="C24" s="9">
        <f>D11/C11*100-100</f>
        <v>5.9335137224584571</v>
      </c>
      <c r="D24" s="9">
        <f>E11/D11*100-100</f>
        <v>38.004013866082829</v>
      </c>
      <c r="E24" s="9">
        <f>F11/E11*100-100</f>
        <v>13.815441565309357</v>
      </c>
      <c r="F24" s="9">
        <f>G11/F11*100-100</f>
        <v>12.521779533046811</v>
      </c>
      <c r="G24" s="21" cm="1">
        <f t="array" ref="G24">+AVERAGE(ABS(C24:F24))</f>
        <v>17.568687171724363</v>
      </c>
    </row>
    <row r="25" spans="2:9">
      <c r="B25" s="17" t="s">
        <v>177</v>
      </c>
      <c r="C25" s="9">
        <f>D12/C12*100-100</f>
        <v>1.7171498347411358</v>
      </c>
      <c r="D25" s="9">
        <f>E12/D12*100-100</f>
        <v>4.0425722696543005</v>
      </c>
      <c r="E25" s="9">
        <f>F12/E12*100-100</f>
        <v>25.954528677652291</v>
      </c>
      <c r="F25" s="9">
        <f>G12/F12*100-100</f>
        <v>44.328219806859011</v>
      </c>
      <c r="G25" s="21" cm="1">
        <f t="array" ref="G25">+AVERAGE(ABS(C25:F25))</f>
        <v>19.010617647226685</v>
      </c>
    </row>
    <row r="26" spans="2:9" ht="23.25" customHeight="1">
      <c r="B26" s="17" t="s">
        <v>175</v>
      </c>
      <c r="C26" s="9">
        <f>D13/C13*100-100</f>
        <v>3.3926064576509134</v>
      </c>
      <c r="D26" s="9">
        <f>E13/D13*100-100</f>
        <v>26.829850896381771</v>
      </c>
      <c r="E26" s="9">
        <f>F13/E13*100-100</f>
        <v>16.404151343635704</v>
      </c>
      <c r="F26" s="9">
        <f>G13/F13*100-100</f>
        <v>13.294502350296341</v>
      </c>
      <c r="G26" s="12" cm="1">
        <f t="array" ref="G26">+AVERAGE(ABS(C26:F26))</f>
        <v>14.980277761991182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dba39584d82166cba059bb2c52e166d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efc7848022a92cc739f97897553905dd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2025-12-18T04:31:36+00:00</FechayHora>
  </documentManagement>
</p:properties>
</file>

<file path=customXml/itemProps1.xml><?xml version="1.0" encoding="utf-8"?>
<ds:datastoreItem xmlns:ds="http://schemas.openxmlformats.org/officeDocument/2006/customXml" ds:itemID="{23AAD431-E55B-498A-AFF3-9E18721C428C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2025-12-18T13:43:36Z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