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27"/>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Tolima/Murillo - Tolima/10. DTS consolidado/ANEXOS/"/>
    </mc:Choice>
  </mc:AlternateContent>
  <xr:revisionPtr revIDLastSave="628" documentId="13_ncr:1_{A9FB32F8-149B-4DF3-8076-2A21065E2C9B}" xr6:coauthVersionLast="47" xr6:coauthVersionMax="47" xr10:uidLastSave="{1842DD81-FD91-45AC-BADA-8DEDDF2E6136}"/>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final'!$A$1:$K$40</definedName>
    <definedName name="_xlnm._FilterDatabase" localSheetId="0" hidden="1">SIPRA!$B$1:$F$157</definedName>
    <definedName name="No_apto">[1]lista!$A$1:$A$2</definedName>
    <definedName name="NOAPTO_">[1]lista!$C$1:$C$2</definedName>
  </definedName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7" i="13" l="1"/>
  <c r="D153" i="13"/>
  <c r="C153" i="13"/>
  <c r="D149" i="13"/>
  <c r="D145" i="13"/>
  <c r="C141" i="13"/>
  <c r="C145" i="13"/>
  <c r="D137" i="13"/>
  <c r="D133" i="13"/>
  <c r="C137" i="13"/>
  <c r="C133" i="13"/>
  <c r="C129" i="13"/>
  <c r="C125" i="13"/>
  <c r="C121" i="13"/>
  <c r="C117" i="13"/>
  <c r="D113" i="13"/>
  <c r="C109" i="13"/>
  <c r="C105" i="13"/>
  <c r="C101" i="13"/>
  <c r="C97" i="13"/>
  <c r="C93" i="13"/>
  <c r="C89" i="13"/>
  <c r="C85" i="13"/>
  <c r="C81" i="13"/>
  <c r="D77" i="13"/>
  <c r="C77" i="13"/>
  <c r="C73" i="13"/>
  <c r="C69" i="13"/>
  <c r="C65" i="13"/>
  <c r="C61" i="13"/>
  <c r="C57" i="13"/>
  <c r="D53" i="13"/>
  <c r="C53" i="13"/>
  <c r="C49" i="13"/>
  <c r="C45" i="13"/>
  <c r="C41" i="13"/>
  <c r="D37" i="13"/>
  <c r="C37" i="13"/>
  <c r="D33" i="13"/>
  <c r="C33" i="13"/>
  <c r="D29" i="13"/>
  <c r="C29" i="13"/>
  <c r="D25" i="13"/>
  <c r="C25" i="13"/>
  <c r="D21" i="13"/>
  <c r="C21" i="13"/>
  <c r="D17" i="13"/>
  <c r="C17" i="13"/>
  <c r="D13" i="13"/>
  <c r="C13" i="13"/>
  <c r="D9" i="13"/>
  <c r="C9" i="13"/>
  <c r="C5" i="13"/>
  <c r="D5" i="13"/>
  <c r="K102" i="12"/>
  <c r="J102" i="12"/>
  <c r="I102" i="12"/>
  <c r="H102" i="12"/>
  <c r="G102" i="12"/>
  <c r="F102" i="12"/>
  <c r="E102" i="12"/>
  <c r="D102" i="12"/>
  <c r="AP2" i="12"/>
  <c r="AQ2" i="12"/>
  <c r="AP3" i="12"/>
  <c r="AQ3" i="12"/>
  <c r="AP4" i="12"/>
  <c r="AQ4" i="12"/>
  <c r="AP5" i="12"/>
  <c r="AQ5" i="12"/>
  <c r="AP6" i="12"/>
  <c r="AQ6" i="12"/>
  <c r="AP7" i="12"/>
  <c r="AQ7" i="12"/>
  <c r="AP8" i="12"/>
  <c r="AQ8" i="12"/>
  <c r="AP9" i="12"/>
  <c r="AQ9" i="12"/>
  <c r="AP10" i="12"/>
  <c r="AQ10" i="12"/>
  <c r="AP11" i="12"/>
  <c r="AQ11" i="12"/>
  <c r="AP12" i="12"/>
  <c r="AQ12" i="12"/>
  <c r="B2" i="16" a="1"/>
  <c r="B2" i="16"/>
  <c r="C1" i="17" a="1"/>
  <c r="C1" i="17"/>
  <c r="AO102" i="12"/>
  <c r="AN102" i="12"/>
  <c r="AM102" i="12"/>
  <c r="AL102" i="12"/>
  <c r="AK102" i="12"/>
  <c r="AJ102" i="12"/>
  <c r="AI102" i="12"/>
  <c r="AH102" i="12"/>
  <c r="AG102" i="12"/>
  <c r="AF102" i="12"/>
  <c r="AE102" i="12"/>
  <c r="AD102" i="12"/>
  <c r="AC102" i="12"/>
  <c r="AB102" i="12"/>
  <c r="AA102" i="12"/>
  <c r="Z102" i="12"/>
  <c r="Y102" i="12"/>
  <c r="X102" i="12"/>
  <c r="W102" i="12"/>
  <c r="V10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21" i="16"/>
  <c r="A20" i="16"/>
  <c r="A19" i="16"/>
  <c r="A18" i="16"/>
  <c r="B1" i="17" a="1"/>
  <c r="B1" i="17"/>
  <c r="A1" i="17" a="1"/>
  <c r="A1" i="17"/>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57" i="12"/>
  <c r="U102" i="12"/>
  <c r="T102" i="12"/>
  <c r="S102" i="12"/>
  <c r="R102" i="12"/>
  <c r="Q102" i="12"/>
  <c r="P102" i="12"/>
  <c r="O102" i="12"/>
  <c r="N102" i="12"/>
  <c r="M102" i="12"/>
  <c r="C102" i="12"/>
  <c r="B102" i="12"/>
  <c r="AQ102" i="12"/>
  <c r="AP102" i="12"/>
  <c r="AS100" i="12"/>
  <c r="AS2" i="12"/>
  <c r="AS6" i="12"/>
  <c r="AS10" i="12"/>
  <c r="AS3" i="12"/>
  <c r="AS7" i="12"/>
  <c r="AS11" i="12"/>
  <c r="AS4" i="12"/>
  <c r="AS8" i="12"/>
  <c r="AS12" i="12"/>
  <c r="AS5" i="12"/>
  <c r="AS9" i="12"/>
  <c r="AS71" i="12"/>
  <c r="AS17" i="12"/>
  <c r="A3" i="16"/>
  <c r="A4" i="16"/>
  <c r="A5" i="16"/>
  <c r="A6" i="16"/>
  <c r="A7" i="16"/>
  <c r="A8" i="16"/>
  <c r="A9" i="16"/>
  <c r="A10" i="16"/>
  <c r="A11" i="16"/>
  <c r="A12" i="16"/>
  <c r="A13" i="16"/>
  <c r="A14" i="16"/>
  <c r="A15" i="16"/>
  <c r="A16" i="16"/>
  <c r="A17" i="16"/>
  <c r="AS21" i="12"/>
  <c r="AS47" i="12"/>
  <c r="AS18" i="12"/>
  <c r="AS77" i="12"/>
  <c r="AS37" i="12"/>
  <c r="AS98" i="12"/>
  <c r="AS35" i="12"/>
  <c r="AS41" i="12"/>
  <c r="AS29" i="12"/>
  <c r="AS93" i="12"/>
  <c r="AS52" i="12"/>
  <c r="AS90" i="12"/>
  <c r="AS27" i="12"/>
  <c r="AS30" i="12"/>
  <c r="AS23" i="12"/>
  <c r="AS87" i="12"/>
  <c r="AS44" i="12"/>
  <c r="AS83" i="12"/>
  <c r="AS73" i="12"/>
  <c r="AS72" i="12"/>
  <c r="AS79" i="12"/>
  <c r="AS31" i="12"/>
  <c r="AS75" i="12"/>
  <c r="AS97" i="12"/>
  <c r="AS96" i="12"/>
  <c r="AS64" i="12"/>
  <c r="AS86" i="12"/>
  <c r="AS28" i="12"/>
  <c r="AS67" i="12"/>
  <c r="AS74" i="12"/>
  <c r="AS78" i="12"/>
  <c r="AS38" i="12"/>
  <c r="AS45" i="12"/>
  <c r="AS70" i="12"/>
  <c r="AS84" i="12"/>
  <c r="AS20" i="12"/>
  <c r="AS50" i="12"/>
  <c r="AS59" i="12"/>
  <c r="AS42" i="12"/>
  <c r="AS85" i="12"/>
  <c r="AS49" i="12"/>
  <c r="AS65" i="12"/>
  <c r="AS13" i="12"/>
  <c r="AS39"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63" i="12"/>
  <c r="AS56" i="12"/>
  <c r="AS92" i="12"/>
  <c r="AS58" i="12"/>
  <c r="AS101" i="12"/>
  <c r="AS80" i="12"/>
  <c r="AS53" i="12"/>
  <c r="AS76" i="12"/>
  <c r="AS34" i="12"/>
  <c r="AS51" i="12"/>
  <c r="AS26" i="12"/>
  <c r="AS69" i="12"/>
  <c r="AS24" i="12"/>
  <c r="AS54" i="12"/>
  <c r="AS62" i="12"/>
  <c r="AS25" i="12"/>
  <c r="AS33" i="12"/>
  <c r="AS22" i="12"/>
  <c r="AS102"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<sst xmlns="http://schemas.openxmlformats.org/spreadsheetml/2006/main" count="457" uniqueCount="84">
  <si>
    <t>UFH</t>
  </si>
  <si>
    <t>papa</t>
  </si>
  <si>
    <t>cafe</t>
  </si>
  <si>
    <t>ganaderia_dp</t>
  </si>
  <si>
    <t>piscicultura_trucha</t>
  </si>
  <si>
    <t>Observaciones</t>
  </si>
  <si>
    <t>03Qb-73</t>
  </si>
  <si>
    <t>Área total</t>
  </si>
  <si>
    <t>Apto</t>
  </si>
  <si>
    <t>No apto</t>
  </si>
  <si>
    <t>% aptitud</t>
  </si>
  <si>
    <t>05Kci-61</t>
  </si>
  <si>
    <t>05Lc-61</t>
  </si>
  <si>
    <t>06Gbi-55</t>
  </si>
  <si>
    <t>06Hbi-55</t>
  </si>
  <si>
    <t>06Hci-55</t>
  </si>
  <si>
    <t>06Ld-55</t>
  </si>
  <si>
    <t>07Ld-49</t>
  </si>
  <si>
    <t>07Lds1-49</t>
  </si>
  <si>
    <t>08He-44</t>
  </si>
  <si>
    <t>08Le-44</t>
  </si>
  <si>
    <t>Se flexibilizó aptitud para la línea piscicultura trucha en esta UFH por información productiva identificada en encuentro territoriales</t>
  </si>
  <si>
    <t>08LeL-44</t>
  </si>
  <si>
    <t>08Les1-44</t>
  </si>
  <si>
    <t>09GeL-38</t>
  </si>
  <si>
    <t>09GeLs1-38</t>
  </si>
  <si>
    <t>09HeL-38</t>
  </si>
  <si>
    <t>09HeLs1-38</t>
  </si>
  <si>
    <t>09LeL-38</t>
  </si>
  <si>
    <t>09Les2-38</t>
  </si>
  <si>
    <t>10Gf-30</t>
  </si>
  <si>
    <t>10Gfs1-30</t>
  </si>
  <si>
    <t>10Gg-30</t>
  </si>
  <si>
    <t>10Hf-30</t>
  </si>
  <si>
    <t>Se flexibilizó aptitud para la línea papa en esta UFH, bajo recomendaciones agronómicas específicas para el manejo de la pendiente y teniendo en cuenta el área media apta para el cultivo (13%)</t>
  </si>
  <si>
    <t>10Hg-30</t>
  </si>
  <si>
    <t>10Lf-30</t>
  </si>
  <si>
    <t>10Lfs1-30</t>
  </si>
  <si>
    <t>10Lg-30</t>
  </si>
  <si>
    <t>Se flexibilizó aptitud para la línea papa en esta UFH, bajo recomendaciones agronómicas específicas para el manejo de la pendiente y teniendo en cuenta la información primaria obtenida en los encuentros territoriales que determinaron en que áreas del municipio se desarrollan actualmente las diferentes líneas productivas validadas.</t>
  </si>
  <si>
    <t>10Qf2s1-30</t>
  </si>
  <si>
    <t>11Gfs2-23</t>
  </si>
  <si>
    <t>11Ggs1-23</t>
  </si>
  <si>
    <t>11HfL-23</t>
  </si>
  <si>
    <t>11Hgs1-23</t>
  </si>
  <si>
    <t>11LfL-23</t>
  </si>
  <si>
    <t>Se flexibilizó aptitud para la línea café en esta UFH, bajo recomendaciones agronómicas específicas para el manejo de la pendiente y teniendo en cuenta la información primaria obtenida en los encuentros territoriales que determinaron en que áreas del municipio se desarrollan actualmente las diferentes líneas productivas validadas.</t>
  </si>
  <si>
    <t>11LfLs1-23</t>
  </si>
  <si>
    <t>Se flexibilizó aptitud para la línea café, ganderia dp en esta UFH, bajo recomendaciones agronómicas específicas para el manejo de la pendiente y teniendo en cuenta la información primaria obtenida en los encuentros territoriales que determinaron en que áreas del municipio se desarrollan actualmente las diferentes líneas productivas validadas.</t>
  </si>
  <si>
    <t>11Lgs1-23</t>
  </si>
  <si>
    <t>11Lgs2-23</t>
  </si>
  <si>
    <t xml:space="preserve"> </t>
  </si>
  <si>
    <t>11QfL-23</t>
  </si>
  <si>
    <t>12LfLs2-17</t>
  </si>
  <si>
    <t>12QfLs2-17</t>
  </si>
  <si>
    <t>tomate_arbol</t>
  </si>
  <si>
    <t>arracacha</t>
  </si>
  <si>
    <t>papa_criolla</t>
  </si>
  <si>
    <t>arveja</t>
  </si>
  <si>
    <t>mora</t>
  </si>
  <si>
    <t>cebolla_rama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</si>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</sst>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ont>
  </fonts>
  <fills count="16">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0"/>
        <bgColor indexed="64"/>
      </patternFill>
    </fill>
    <fill>
      <patternFill patternType="solid">
        <fgColor theme="9" tint="0.39997558519241921"/>
        <bgColor indexed="64"/>
      </patternFill>
    </fill>
    <fill>
      <patternFill patternType="solid">
        <fgColor theme="5" tint="0.79998168889431442"/>
        <bgColor rgb="FF000000"/>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3">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10" fillId="5"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10" fillId="12" borderId="2" xfId="0" applyFont="1" applyFill="1" applyBorder="1" applyAlignment="1">
      <alignment horizontal="center"/>
    </xf>
    <xf numFmtId="0" fontId="3" fillId="12" borderId="2" xfId="0" applyFont="1" applyFill="1" applyBorder="1" applyAlignment="1">
      <alignment horizontal="center"/>
    </xf>
    <xf numFmtId="0" fontId="9" fillId="12" borderId="1" xfId="0" applyFont="1" applyFill="1" applyBorder="1" applyAlignment="1">
      <alignment horizontal="center" vertical="center" wrapText="1"/>
    </xf>
    <xf numFmtId="0" fontId="10" fillId="12" borderId="0" xfId="0" applyFont="1" applyFill="1"/>
    <xf numFmtId="0" fontId="8" fillId="13" borderId="1" xfId="0" applyFont="1" applyFill="1" applyBorder="1" applyAlignment="1">
      <alignment horizontal="center" vertical="center"/>
    </xf>
    <xf numFmtId="0" fontId="3" fillId="5" borderId="1" xfId="0" applyFont="1" applyFill="1" applyBorder="1" applyAlignment="1">
      <alignment horizontal="center" vertical="center"/>
    </xf>
    <xf numFmtId="0" fontId="9" fillId="5" borderId="1"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3" fillId="4" borderId="2" xfId="0" applyFont="1" applyFill="1" applyBorder="1" applyAlignment="1">
      <alignment horizontal="center"/>
    </xf>
    <xf numFmtId="165" fontId="3" fillId="0" borderId="1" xfId="0" applyNumberFormat="1" applyFont="1" applyBorder="1" applyAlignment="1">
      <alignment horizontal="center"/>
    </xf>
    <xf numFmtId="9" fontId="3" fillId="2" borderId="1" xfId="1" applyFont="1" applyFill="1" applyBorder="1" applyAlignment="1">
      <alignment horizontal="center"/>
    </xf>
    <xf numFmtId="9" fontId="0" fillId="0" borderId="0" xfId="1" applyFont="1" applyAlignment="1">
      <alignment horizontal="center"/>
    </xf>
    <xf numFmtId="0" fontId="0" fillId="0" borderId="1" xfId="0" applyBorder="1" applyAlignment="1">
      <alignment horizontal="left"/>
    </xf>
    <xf numFmtId="9" fontId="0" fillId="0" borderId="1" xfId="1" applyFont="1" applyBorder="1" applyAlignment="1">
      <alignment horizontal="left"/>
    </xf>
    <xf numFmtId="0" fontId="0" fillId="0" borderId="0" xfId="0" applyAlignment="1">
      <alignment horizontal="left"/>
    </xf>
    <xf numFmtId="165" fontId="3" fillId="4" borderId="1" xfId="0" applyNumberFormat="1" applyFont="1" applyFill="1" applyBorder="1" applyAlignment="1">
      <alignment horizontal="center"/>
    </xf>
    <xf numFmtId="0" fontId="3" fillId="4" borderId="1" xfId="0" applyFont="1" applyFill="1" applyBorder="1" applyAlignment="1">
      <alignment horizontal="center" vertical="center"/>
    </xf>
    <xf numFmtId="0" fontId="16" fillId="5" borderId="1" xfId="0" applyFont="1" applyFill="1" applyBorder="1" applyAlignment="1">
      <alignment horizontal="center" vertical="center"/>
    </xf>
    <xf numFmtId="165" fontId="16" fillId="0" borderId="1" xfId="0" applyNumberFormat="1" applyFont="1" applyBorder="1" applyAlignment="1">
      <alignment horizontal="center"/>
    </xf>
    <xf numFmtId="165" fontId="3" fillId="10" borderId="1" xfId="1" applyNumberFormat="1" applyFont="1" applyFill="1" applyBorder="1" applyAlignment="1">
      <alignment horizontal="center"/>
    </xf>
    <xf numFmtId="165" fontId="3" fillId="4" borderId="1" xfId="1" applyNumberFormat="1" applyFont="1" applyFill="1" applyBorder="1" applyAlignment="1">
      <alignment horizontal="center"/>
    </xf>
    <xf numFmtId="165" fontId="3" fillId="14" borderId="1" xfId="1" applyNumberFormat="1" applyFont="1" applyFill="1" applyBorder="1" applyAlignment="1">
      <alignment horizontal="center"/>
    </xf>
    <xf numFmtId="0" fontId="10" fillId="15" borderId="0" xfId="0" applyFont="1" applyFill="1"/>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ercent" xfId="1" builtinId="5"/>
  </cellStyles>
  <dxfs count="92">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ont>
        <color theme="0"/>
      </font>
      <fill>
        <patternFill>
          <bgColor rgb="FF42288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AAFF00"/>
        </patternFill>
      </fill>
    </dxf>
    <dxf>
      <fill>
        <patternFill>
          <bgColor rgb="FFFFF29C"/>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aji_topito</v>
          </cell>
          <cell r="C15" t="str">
            <v>ají topito</v>
          </cell>
        </row>
        <row r="16">
          <cell r="A16" t="str">
            <v>agricola</v>
          </cell>
          <cell r="B16" t="str">
            <v>aji_habanero</v>
          </cell>
          <cell r="C16" t="str">
            <v>ají habanero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batata</v>
          </cell>
          <cell r="C50" t="str">
            <v>batata</v>
          </cell>
        </row>
        <row r="51">
          <cell r="A51" t="str">
            <v>agricola</v>
          </cell>
          <cell r="B51" t="str">
            <v>berenjena</v>
          </cell>
          <cell r="C51" t="str">
            <v>berenjena</v>
          </cell>
        </row>
        <row r="52">
          <cell r="A52" t="str">
            <v>agricola</v>
          </cell>
          <cell r="B52" t="str">
            <v>bijao</v>
          </cell>
          <cell r="C52" t="str">
            <v>bijao</v>
          </cell>
        </row>
        <row r="53">
          <cell r="A53" t="str">
            <v>agricola</v>
          </cell>
          <cell r="B53" t="str">
            <v>bore</v>
          </cell>
          <cell r="C53" t="str">
            <v>bore</v>
          </cell>
        </row>
        <row r="54">
          <cell r="A54" t="str">
            <v>agricola</v>
          </cell>
          <cell r="B54" t="str">
            <v>borojo</v>
          </cell>
          <cell r="C54" t="str">
            <v>borojó</v>
          </cell>
        </row>
        <row r="55">
          <cell r="A55" t="str">
            <v>agricola</v>
          </cell>
          <cell r="B55" t="str">
            <v>brevo</v>
          </cell>
          <cell r="C55" t="str">
            <v>brevo</v>
          </cell>
        </row>
        <row r="56">
          <cell r="A56" t="str">
            <v>agricola</v>
          </cell>
          <cell r="B56" t="str">
            <v>brocoli</v>
          </cell>
          <cell r="C56" t="str">
            <v>brócoli</v>
          </cell>
        </row>
        <row r="57">
          <cell r="A57" t="str">
            <v>pecuaria</v>
          </cell>
          <cell r="B57" t="str">
            <v>bufalos</v>
          </cell>
          <cell r="C57" t="str">
            <v>búfalos</v>
          </cell>
        </row>
        <row r="58">
          <cell r="A58" t="str">
            <v>agricola</v>
          </cell>
          <cell r="B58" t="str">
            <v>cacao</v>
          </cell>
          <cell r="C58" t="str">
            <v>cacao</v>
          </cell>
        </row>
        <row r="59">
          <cell r="A59" t="str">
            <v>agricola</v>
          </cell>
          <cell r="B59" t="str">
            <v>cacao_aguacate</v>
          </cell>
          <cell r="C59" t="str">
            <v>cacao en asocio con aguacate</v>
          </cell>
        </row>
        <row r="60">
          <cell r="A60" t="str">
            <v>agricola</v>
          </cell>
          <cell r="B60" t="str">
            <v>cacao_banano</v>
          </cell>
          <cell r="C60" t="str">
            <v>cacao en asocio con banano</v>
          </cell>
        </row>
        <row r="61">
          <cell r="A61" t="str">
            <v>agricola</v>
          </cell>
          <cell r="B61" t="str">
            <v>cacao_banano_aguacate</v>
          </cell>
          <cell r="C61" t="str">
            <v>cacao en asocio con banano y aguacate</v>
          </cell>
        </row>
        <row r="62">
          <cell r="A62" t="str">
            <v>agricola</v>
          </cell>
          <cell r="B62" t="str">
            <v>cacao_banano_aguacate_citricos</v>
          </cell>
          <cell r="C62" t="str">
            <v>cacao en asocio con banano, aguacate y cítricos</v>
          </cell>
        </row>
        <row r="63">
          <cell r="A63" t="str">
            <v>agricola</v>
          </cell>
          <cell r="B63" t="str">
            <v>cacao_platano</v>
          </cell>
          <cell r="C63" t="str">
            <v>cacao en asocio con plátano</v>
          </cell>
        </row>
        <row r="64">
          <cell r="A64" t="str">
            <v>agricola</v>
          </cell>
          <cell r="B64" t="str">
            <v>cacao_platano_aguacate</v>
          </cell>
          <cell r="C64" t="str">
            <v>cacao en asocio con plátano y aguacate</v>
          </cell>
        </row>
        <row r="65">
          <cell r="A65" t="str">
            <v>agricola</v>
          </cell>
          <cell r="B65" t="str">
            <v>cacao_platano_aguacate_citricos</v>
          </cell>
          <cell r="C65" t="str">
            <v>cacao en asocio con plátano, aguacate y cítricos</v>
          </cell>
        </row>
        <row r="66">
          <cell r="A66" t="str">
            <v>agricola</v>
          </cell>
          <cell r="B66" t="str">
            <v>cacao_sombrio</v>
          </cell>
          <cell r="C66" t="str">
            <v>cacao sombrío</v>
          </cell>
        </row>
        <row r="67">
          <cell r="A67" t="str">
            <v>agricola</v>
          </cell>
          <cell r="B67" t="str">
            <v>cafe</v>
          </cell>
          <cell r="C67" t="str">
            <v>café</v>
          </cell>
        </row>
        <row r="68">
          <cell r="A68" t="str">
            <v>agricola</v>
          </cell>
          <cell r="B68" t="str">
            <v>cafe_aguacate</v>
          </cell>
          <cell r="C68" t="str">
            <v>café en asocio con aguacate</v>
          </cell>
        </row>
        <row r="69">
          <cell r="A69" t="str">
            <v>agricola</v>
          </cell>
          <cell r="B69" t="str">
            <v>cafe_banano</v>
          </cell>
          <cell r="C69" t="str">
            <v>café en asocio con banano</v>
          </cell>
        </row>
        <row r="70">
          <cell r="A70" t="str">
            <v>agricola</v>
          </cell>
          <cell r="B70" t="str">
            <v>cafe_banano_citricos</v>
          </cell>
          <cell r="C70" t="str">
            <v>café en asocio con banano y cítricos</v>
          </cell>
        </row>
        <row r="71">
          <cell r="A71" t="str">
            <v>agricola</v>
          </cell>
          <cell r="B71" t="str">
            <v>cafe_frijol</v>
          </cell>
          <cell r="C71" t="str">
            <v>café en asocio con frijol</v>
          </cell>
        </row>
        <row r="72">
          <cell r="A72" t="str">
            <v>agricola</v>
          </cell>
          <cell r="B72" t="str">
            <v>cafe_maiz</v>
          </cell>
          <cell r="C72" t="str">
            <v>café en asocio con maíz</v>
          </cell>
        </row>
        <row r="73">
          <cell r="A73" t="str">
            <v>agricola</v>
          </cell>
          <cell r="B73" t="str">
            <v>cafe_platano</v>
          </cell>
          <cell r="C73" t="str">
            <v>café en asocio con plátano</v>
          </cell>
        </row>
        <row r="74">
          <cell r="A74" t="str">
            <v>agricola</v>
          </cell>
          <cell r="B74" t="str">
            <v>cafe_platano_citricos</v>
          </cell>
          <cell r="C74" t="str">
            <v>café en asocio con plátano y cítricos</v>
          </cell>
        </row>
        <row r="75">
          <cell r="A75" t="str">
            <v>agricola</v>
          </cell>
          <cell r="B75" t="str">
            <v>cafe_sombrio</v>
          </cell>
          <cell r="C75" t="str">
            <v>café sombrío</v>
          </cell>
        </row>
        <row r="76">
          <cell r="A76" t="str">
            <v>agricola</v>
          </cell>
          <cell r="B76" t="str">
            <v>caimo</v>
          </cell>
          <cell r="C76" t="str">
            <v>caimo</v>
          </cell>
        </row>
        <row r="77">
          <cell r="A77" t="str">
            <v>agricola</v>
          </cell>
          <cell r="B77" t="str">
            <v>calabacin</v>
          </cell>
          <cell r="C77" t="str">
            <v>calabacín</v>
          </cell>
        </row>
        <row r="78">
          <cell r="A78" t="str">
            <v>agricola</v>
          </cell>
          <cell r="B78" t="str">
            <v>calabaza</v>
          </cell>
          <cell r="C78" t="str">
            <v>calabaza</v>
          </cell>
        </row>
        <row r="79">
          <cell r="A79" t="str">
            <v>agricola</v>
          </cell>
          <cell r="B79" t="str">
            <v>calendula</v>
          </cell>
          <cell r="C79" t="str">
            <v>caléndula</v>
          </cell>
        </row>
        <row r="80">
          <cell r="A80" t="str">
            <v>pecuaria</v>
          </cell>
          <cell r="B80" t="str">
            <v>camaron</v>
          </cell>
          <cell r="C80" t="str">
            <v>camarón</v>
          </cell>
        </row>
        <row r="81">
          <cell r="A81" t="str">
            <v>agricola</v>
          </cell>
          <cell r="B81" t="str">
            <v>cana</v>
          </cell>
          <cell r="C81" t="str">
            <v>caña</v>
          </cell>
        </row>
        <row r="82">
          <cell r="A82" t="str">
            <v>agricola</v>
          </cell>
          <cell r="B82" t="str">
            <v>cana_de_azucar</v>
          </cell>
          <cell r="C82" t="str">
            <v>caña de azúcar</v>
          </cell>
        </row>
        <row r="83">
          <cell r="A83" t="str">
            <v>agricola</v>
          </cell>
          <cell r="B83" t="str">
            <v>cana_flecha</v>
          </cell>
          <cell r="C83" t="str">
            <v>caña flecha</v>
          </cell>
        </row>
        <row r="84">
          <cell r="A84" t="str">
            <v>agricola</v>
          </cell>
          <cell r="B84" t="str">
            <v>cana_miel</v>
          </cell>
          <cell r="C84" t="str">
            <v>caña miel</v>
          </cell>
        </row>
        <row r="85">
          <cell r="A85" t="str">
            <v>agricola</v>
          </cell>
          <cell r="B85" t="str">
            <v>cana_panelera</v>
          </cell>
          <cell r="C85" t="str">
            <v>caña panelera</v>
          </cell>
        </row>
        <row r="86">
          <cell r="A86" t="str">
            <v>pecuaria</v>
          </cell>
          <cell r="B86" t="str">
            <v>caprinos_carne</v>
          </cell>
          <cell r="C86" t="str">
            <v>caprinos de carne</v>
          </cell>
        </row>
        <row r="87">
          <cell r="A87" t="str">
            <v>pecuaria</v>
          </cell>
          <cell r="B87" t="str">
            <v>caprinos_leche</v>
          </cell>
          <cell r="C87" t="str">
            <v>caprinos de leche</v>
          </cell>
        </row>
        <row r="88">
          <cell r="A88" t="str">
            <v>pecuaria</v>
          </cell>
          <cell r="B88" t="str">
            <v>caprinos_dp</v>
          </cell>
          <cell r="C88" t="str">
            <v>caprinos doble propósito</v>
          </cell>
        </row>
        <row r="89">
          <cell r="A89" t="str">
            <v>agricola</v>
          </cell>
          <cell r="B89" t="str">
            <v>carambolo</v>
          </cell>
          <cell r="C89" t="str">
            <v>carambolo</v>
          </cell>
        </row>
        <row r="90">
          <cell r="A90" t="str">
            <v>agricola</v>
          </cell>
          <cell r="B90" t="str">
            <v>cardamomo</v>
          </cell>
          <cell r="C90" t="str">
            <v>cardamomo</v>
          </cell>
        </row>
        <row r="91">
          <cell r="A91" t="str">
            <v>agricola</v>
          </cell>
          <cell r="B91" t="str">
            <v>caucho</v>
          </cell>
          <cell r="C91" t="str">
            <v>caucho</v>
          </cell>
        </row>
        <row r="92">
          <cell r="A92" t="str">
            <v>agricola</v>
          </cell>
          <cell r="B92" t="str">
            <v>cebada</v>
          </cell>
          <cell r="C92" t="str">
            <v>cebada</v>
          </cell>
        </row>
        <row r="93">
          <cell r="A93" t="str">
            <v>agricola</v>
          </cell>
          <cell r="B93" t="str">
            <v>cebolla_bulbo</v>
          </cell>
          <cell r="C93" t="str">
            <v>cebolla bulbo</v>
          </cell>
        </row>
        <row r="94">
          <cell r="A94" t="str">
            <v>agricola</v>
          </cell>
          <cell r="B94" t="str">
            <v>cebolla_junca</v>
          </cell>
          <cell r="C94" t="str">
            <v>cebolla junca</v>
          </cell>
        </row>
        <row r="95">
          <cell r="A95" t="str">
            <v>agricola</v>
          </cell>
          <cell r="B95" t="str">
            <v>cebolla_rama</v>
          </cell>
          <cell r="C95" t="str">
            <v>cebolla de rama</v>
          </cell>
        </row>
        <row r="96">
          <cell r="A96" t="str">
            <v>agricola</v>
          </cell>
          <cell r="B96" t="str">
            <v>chamba</v>
          </cell>
          <cell r="C96" t="str">
            <v>chamba</v>
          </cell>
        </row>
        <row r="97">
          <cell r="A97" t="str">
            <v>agricola</v>
          </cell>
          <cell r="B97" t="str">
            <v>chirimoya</v>
          </cell>
          <cell r="C97" t="str">
            <v>chirimoya</v>
          </cell>
        </row>
        <row r="98">
          <cell r="A98" t="str">
            <v>agricola</v>
          </cell>
          <cell r="B98" t="str">
            <v>cholupa</v>
          </cell>
          <cell r="C98" t="str">
            <v>cholupa</v>
          </cell>
        </row>
        <row r="99">
          <cell r="A99" t="str">
            <v>agricola</v>
          </cell>
          <cell r="B99" t="str">
            <v>chontaduro</v>
          </cell>
          <cell r="C99" t="str">
            <v>chontaduro</v>
          </cell>
        </row>
        <row r="100">
          <cell r="A100" t="str">
            <v>agricola</v>
          </cell>
          <cell r="B100" t="str">
            <v>cidra_poncil</v>
          </cell>
          <cell r="C100" t="str">
            <v>cidra poncil</v>
          </cell>
        </row>
        <row r="101">
          <cell r="A101" t="str">
            <v>agricola</v>
          </cell>
          <cell r="B101" t="str">
            <v>cilantro</v>
          </cell>
          <cell r="C101" t="str">
            <v>cilantro</v>
          </cell>
        </row>
        <row r="102">
          <cell r="A102" t="str">
            <v>agricola</v>
          </cell>
          <cell r="B102" t="str">
            <v>cilantro_cimarron</v>
          </cell>
          <cell r="C102" t="str">
            <v>cilantro cimarrón</v>
          </cell>
        </row>
        <row r="103">
          <cell r="A103" t="str">
            <v>agricola</v>
          </cell>
          <cell r="B103" t="str">
            <v>ciruela</v>
          </cell>
          <cell r="C103" t="str">
            <v>ciruela</v>
          </cell>
        </row>
        <row r="104">
          <cell r="A104" t="str">
            <v>agricola</v>
          </cell>
          <cell r="B104" t="str">
            <v>ciruela_castilla</v>
          </cell>
          <cell r="C104" t="str">
            <v>ciruela castilla</v>
          </cell>
        </row>
        <row r="105">
          <cell r="A105" t="str">
            <v>agricola</v>
          </cell>
          <cell r="B105" t="str">
            <v>ciruela_costena</v>
          </cell>
          <cell r="C105" t="str">
            <v>ciruela costeña</v>
          </cell>
        </row>
        <row r="106">
          <cell r="A106" t="str">
            <v>agricola</v>
          </cell>
          <cell r="B106" t="str">
            <v>citricos</v>
          </cell>
          <cell r="C106" t="str">
            <v>cítricos</v>
          </cell>
        </row>
        <row r="107">
          <cell r="A107" t="str">
            <v>agricola</v>
          </cell>
          <cell r="B107" t="str">
            <v>coco</v>
          </cell>
          <cell r="C107" t="str">
            <v>coco</v>
          </cell>
        </row>
        <row r="108">
          <cell r="A108" t="str">
            <v>pecuaria</v>
          </cell>
          <cell r="B108" t="str">
            <v>codornices</v>
          </cell>
          <cell r="C108" t="str">
            <v>codornices</v>
          </cell>
        </row>
        <row r="109">
          <cell r="A109" t="str">
            <v>agricola</v>
          </cell>
          <cell r="B109" t="str">
            <v>col</v>
          </cell>
          <cell r="C109" t="str">
            <v>col</v>
          </cell>
        </row>
        <row r="110">
          <cell r="A110" t="str">
            <v>agricola</v>
          </cell>
          <cell r="B110" t="str">
            <v>coliflor</v>
          </cell>
          <cell r="C110" t="str">
            <v>coliflor</v>
          </cell>
        </row>
        <row r="111">
          <cell r="A111" t="str">
            <v>agricola</v>
          </cell>
          <cell r="B111" t="str">
            <v>copoazu</v>
          </cell>
          <cell r="C111" t="str">
            <v>copoazú</v>
          </cell>
        </row>
        <row r="112">
          <cell r="A112" t="str">
            <v>agricola</v>
          </cell>
          <cell r="B112" t="str">
            <v>corozo</v>
          </cell>
          <cell r="C112" t="str">
            <v>corozo</v>
          </cell>
        </row>
        <row r="113">
          <cell r="A113" t="str">
            <v>agricola</v>
          </cell>
          <cell r="B113" t="str">
            <v>cubios</v>
          </cell>
          <cell r="C113" t="str">
            <v>cubios</v>
          </cell>
        </row>
        <row r="114">
          <cell r="A114" t="str">
            <v>pecuaria</v>
          </cell>
          <cell r="B114" t="str">
            <v>cunicultura</v>
          </cell>
          <cell r="C114" t="str">
            <v>cunicultura</v>
          </cell>
        </row>
        <row r="115">
          <cell r="A115" t="str">
            <v>agricola</v>
          </cell>
          <cell r="B115" t="str">
            <v>curcuma</v>
          </cell>
          <cell r="C115" t="str">
            <v>cúrcuma</v>
          </cell>
        </row>
        <row r="116">
          <cell r="A116" t="str">
            <v>agricola</v>
          </cell>
          <cell r="B116" t="str">
            <v>curuba</v>
          </cell>
          <cell r="C116" t="str">
            <v>curuba</v>
          </cell>
        </row>
        <row r="117">
          <cell r="A117" t="str">
            <v>pecuaria</v>
          </cell>
          <cell r="B117" t="str">
            <v>cuyicultura</v>
          </cell>
          <cell r="C117" t="str">
            <v>cuyicultura</v>
          </cell>
        </row>
        <row r="118">
          <cell r="A118" t="str">
            <v>agricola</v>
          </cell>
          <cell r="B118" t="str">
            <v>datil</v>
          </cell>
          <cell r="C118" t="str">
            <v>dátil</v>
          </cell>
        </row>
        <row r="119">
          <cell r="A119" t="str">
            <v>agricola</v>
          </cell>
          <cell r="B119" t="str">
            <v>durazno</v>
          </cell>
          <cell r="C119" t="str">
            <v>durazno</v>
          </cell>
        </row>
        <row r="120">
          <cell r="A120" t="str">
            <v>agricola</v>
          </cell>
          <cell r="B120" t="str">
            <v>esparrago</v>
          </cell>
          <cell r="C120" t="str">
            <v>espárrago</v>
          </cell>
        </row>
        <row r="121">
          <cell r="A121" t="str">
            <v>agricola</v>
          </cell>
          <cell r="B121" t="str">
            <v>espinaca</v>
          </cell>
          <cell r="C121" t="str">
            <v>espinaca</v>
          </cell>
        </row>
        <row r="122">
          <cell r="A122" t="str">
            <v>agricola</v>
          </cell>
          <cell r="B122" t="str">
            <v>estevia</v>
          </cell>
          <cell r="C122" t="str">
            <v>estevia</v>
          </cell>
        </row>
        <row r="123">
          <cell r="A123" t="str">
            <v>agricola</v>
          </cell>
          <cell r="B123" t="str">
            <v>feijoa</v>
          </cell>
          <cell r="C123" t="str">
            <v>feijoa</v>
          </cell>
        </row>
        <row r="124">
          <cell r="A124" t="str">
            <v>agricola</v>
          </cell>
          <cell r="B124" t="str">
            <v>fique</v>
          </cell>
          <cell r="C124" t="str">
            <v>fique</v>
          </cell>
        </row>
        <row r="125">
          <cell r="A125" t="str">
            <v>agricola</v>
          </cell>
          <cell r="B125" t="str">
            <v>frambuesa</v>
          </cell>
          <cell r="C125" t="str">
            <v>frambuesa</v>
          </cell>
        </row>
        <row r="126">
          <cell r="A126" t="str">
            <v>agricola</v>
          </cell>
          <cell r="B126" t="str">
            <v>fresa</v>
          </cell>
          <cell r="C126" t="str">
            <v>fresa</v>
          </cell>
        </row>
        <row r="127">
          <cell r="A127" t="str">
            <v>agricola</v>
          </cell>
          <cell r="B127" t="str">
            <v>frijol</v>
          </cell>
          <cell r="C127" t="str">
            <v>frijol</v>
          </cell>
        </row>
        <row r="128">
          <cell r="A128" t="str">
            <v>agricola</v>
          </cell>
          <cell r="B128" t="str">
            <v>frijol_arbustivo</v>
          </cell>
          <cell r="C128" t="str">
            <v>frijol arbustivo</v>
          </cell>
        </row>
        <row r="129">
          <cell r="A129" t="str">
            <v>agricola</v>
          </cell>
          <cell r="B129" t="str">
            <v>frijol_cabeza_negra</v>
          </cell>
          <cell r="C129" t="str">
            <v>frijol cabeza negra</v>
          </cell>
        </row>
        <row r="130">
          <cell r="A130" t="str">
            <v>agricola</v>
          </cell>
          <cell r="B130" t="str">
            <v>frijol_calima</v>
          </cell>
          <cell r="C130" t="str">
            <v>frijol calima</v>
          </cell>
        </row>
        <row r="131">
          <cell r="A131" t="str">
            <v>agricola</v>
          </cell>
          <cell r="B131" t="str">
            <v>frijol_caraota</v>
          </cell>
          <cell r="C131" t="str">
            <v>frijol caraota</v>
          </cell>
        </row>
        <row r="132">
          <cell r="A132" t="str">
            <v>agricola</v>
          </cell>
          <cell r="B132" t="str">
            <v>frijol_cargamanto</v>
          </cell>
          <cell r="C132" t="str">
            <v>frijol cargamanto</v>
          </cell>
        </row>
        <row r="133">
          <cell r="A133" t="str">
            <v>agricola</v>
          </cell>
          <cell r="B133" t="str">
            <v>frijol_caupi</v>
          </cell>
          <cell r="C133" t="str">
            <v>frijol caupí</v>
          </cell>
        </row>
        <row r="134">
          <cell r="A134" t="str">
            <v>agricola</v>
          </cell>
          <cell r="B134" t="str">
            <v>frijol_rosado</v>
          </cell>
          <cell r="C134" t="str">
            <v>frijol rosado</v>
          </cell>
        </row>
        <row r="135">
          <cell r="A135" t="str">
            <v>agricola</v>
          </cell>
          <cell r="B135" t="str">
            <v>frijol_voluble</v>
          </cell>
          <cell r="C135" t="str">
            <v>frijol voluble</v>
          </cell>
        </row>
        <row r="136">
          <cell r="A136" t="str">
            <v>agricola</v>
          </cell>
          <cell r="B136" t="str">
            <v>frijol_zaragoza</v>
          </cell>
          <cell r="C136" t="str">
            <v>frijol zaragoza</v>
          </cell>
        </row>
        <row r="137">
          <cell r="A137" t="str">
            <v>pecuaria</v>
          </cell>
          <cell r="B137" t="str">
            <v>ganaderia_ceba</v>
          </cell>
          <cell r="C137" t="str">
            <v>ganadería de ceba</v>
          </cell>
        </row>
        <row r="138">
          <cell r="A138" t="str">
            <v>pecuaria</v>
          </cell>
          <cell r="B138" t="str">
            <v>ganaderia_cria</v>
          </cell>
          <cell r="C138" t="str">
            <v>ganadería de cría</v>
          </cell>
        </row>
        <row r="139">
          <cell r="A139" t="str">
            <v>pecuaria</v>
          </cell>
          <cell r="B139" t="str">
            <v>ganaderia_doble_proposito</v>
          </cell>
          <cell r="C139" t="str">
            <v>ganadería doble propósito</v>
          </cell>
        </row>
        <row r="140">
          <cell r="A140" t="str">
            <v>pecuaria</v>
          </cell>
          <cell r="B140" t="str">
            <v>ganaderia_leche</v>
          </cell>
          <cell r="C140" t="str">
            <v>ganadería de leche</v>
          </cell>
        </row>
        <row r="141">
          <cell r="A141" t="str">
            <v>agricola</v>
          </cell>
          <cell r="B141" t="str">
            <v>garbanzo</v>
          </cell>
          <cell r="C141" t="str">
            <v>garbanzo</v>
          </cell>
        </row>
        <row r="142">
          <cell r="A142" t="str">
            <v>agricola</v>
          </cell>
          <cell r="B142" t="str">
            <v>girasol</v>
          </cell>
          <cell r="C142" t="str">
            <v>girasol</v>
          </cell>
        </row>
        <row r="143">
          <cell r="A143" t="str">
            <v>agricola</v>
          </cell>
          <cell r="B143" t="str">
            <v>granadilla</v>
          </cell>
          <cell r="C143" t="str">
            <v>granadilla</v>
          </cell>
        </row>
        <row r="144">
          <cell r="A144" t="str">
            <v>agricola</v>
          </cell>
          <cell r="B144" t="str">
            <v>guama</v>
          </cell>
          <cell r="C144" t="str">
            <v>guama</v>
          </cell>
        </row>
        <row r="145">
          <cell r="A145" t="str">
            <v>agricola</v>
          </cell>
          <cell r="B145" t="str">
            <v>guanabana</v>
          </cell>
          <cell r="C145" t="str">
            <v>guanábana</v>
          </cell>
        </row>
        <row r="146">
          <cell r="A146" t="str">
            <v>agricola</v>
          </cell>
          <cell r="B146" t="str">
            <v>guandul</v>
          </cell>
          <cell r="C146" t="str">
            <v>guandul</v>
          </cell>
        </row>
        <row r="147">
          <cell r="A147" t="str">
            <v>agricola</v>
          </cell>
          <cell r="B147" t="str">
            <v>guatila</v>
          </cell>
          <cell r="C147" t="str">
            <v>guatila</v>
          </cell>
        </row>
        <row r="148">
          <cell r="A148" t="str">
            <v>agricola</v>
          </cell>
          <cell r="B148" t="str">
            <v>guayaba</v>
          </cell>
          <cell r="C148" t="str">
            <v>guayaba</v>
          </cell>
        </row>
        <row r="149">
          <cell r="A149" t="str">
            <v>agricola</v>
          </cell>
          <cell r="B149" t="str">
            <v>guayaba_agria</v>
          </cell>
          <cell r="C149" t="str">
            <v>guayaba agria</v>
          </cell>
        </row>
        <row r="150">
          <cell r="A150" t="str">
            <v>agricola</v>
          </cell>
          <cell r="B150" t="str">
            <v>gulupa</v>
          </cell>
          <cell r="C150" t="str">
            <v>gulupa</v>
          </cell>
        </row>
        <row r="151">
          <cell r="A151" t="str">
            <v>agricola</v>
          </cell>
          <cell r="B151" t="str">
            <v>haba</v>
          </cell>
          <cell r="C151" t="str">
            <v>haba</v>
          </cell>
        </row>
        <row r="152">
          <cell r="A152" t="str">
            <v>agricola</v>
          </cell>
          <cell r="B152" t="str">
            <v>habichuela</v>
          </cell>
          <cell r="C152" t="str">
            <v>habichuela</v>
          </cell>
        </row>
        <row r="153">
          <cell r="A153" t="str">
            <v>agricola</v>
          </cell>
          <cell r="B153" t="str">
            <v>hibias</v>
          </cell>
          <cell r="C153" t="str">
            <v>hibias</v>
          </cell>
        </row>
        <row r="154">
          <cell r="A154" t="str">
            <v>agricola</v>
          </cell>
          <cell r="B154" t="str">
            <v>hierbabuena</v>
          </cell>
          <cell r="C154" t="str">
            <v>hierbabuena</v>
          </cell>
        </row>
        <row r="155">
          <cell r="A155" t="str">
            <v>agricola</v>
          </cell>
          <cell r="B155" t="str">
            <v>higo</v>
          </cell>
          <cell r="C155" t="str">
            <v>higo</v>
          </cell>
        </row>
        <row r="156">
          <cell r="A156" t="str">
            <v>agricola</v>
          </cell>
          <cell r="B156" t="str">
            <v>higuerilla</v>
          </cell>
          <cell r="C156" t="str">
            <v>higuerilla</v>
          </cell>
        </row>
        <row r="157">
          <cell r="A157" t="str">
            <v>agricola</v>
          </cell>
          <cell r="B157" t="str">
            <v>hortalizas</v>
          </cell>
          <cell r="C157" t="str">
            <v>hortalizas</v>
          </cell>
        </row>
        <row r="158">
          <cell r="A158" t="str">
            <v>agricola</v>
          </cell>
          <cell r="B158" t="str">
            <v>hortensias</v>
          </cell>
          <cell r="C158" t="str">
            <v>hortensias</v>
          </cell>
        </row>
        <row r="159">
          <cell r="A159" t="str">
            <v>agricola</v>
          </cell>
          <cell r="B159" t="str">
            <v>iraca</v>
          </cell>
          <cell r="C159" t="str">
            <v>iraca</v>
          </cell>
        </row>
        <row r="160">
          <cell r="A160" t="str">
            <v>agricola</v>
          </cell>
          <cell r="B160" t="str">
            <v>jengibre</v>
          </cell>
          <cell r="C160" t="str">
            <v>jengibre</v>
          </cell>
        </row>
        <row r="161">
          <cell r="A161" t="str">
            <v>agricola</v>
          </cell>
          <cell r="B161" t="str">
            <v>laurel</v>
          </cell>
          <cell r="C161" t="str">
            <v>laurel</v>
          </cell>
        </row>
        <row r="162">
          <cell r="A162" t="str">
            <v>agricola</v>
          </cell>
          <cell r="B162" t="str">
            <v>lechuga</v>
          </cell>
          <cell r="C162" t="str">
            <v>lechuga</v>
          </cell>
        </row>
        <row r="163">
          <cell r="A163" t="str">
            <v>agricola</v>
          </cell>
          <cell r="B163" t="str">
            <v>lechuga_hidroponica</v>
          </cell>
          <cell r="C163" t="str">
            <v>lechuga hidropónica</v>
          </cell>
        </row>
        <row r="164">
          <cell r="A164" t="str">
            <v>agricola</v>
          </cell>
          <cell r="B164" t="str">
            <v>lima</v>
          </cell>
          <cell r="C164" t="str">
            <v>lima</v>
          </cell>
        </row>
        <row r="165">
          <cell r="A165" t="str">
            <v>agricola</v>
          </cell>
          <cell r="B165" t="str">
            <v>limon</v>
          </cell>
          <cell r="C165" t="str">
            <v>limón</v>
          </cell>
        </row>
        <row r="166">
          <cell r="A166" t="str">
            <v>agricola</v>
          </cell>
          <cell r="B166" t="str">
            <v>limon_criollo</v>
          </cell>
          <cell r="C166" t="str">
            <v>limón criollo</v>
          </cell>
        </row>
        <row r="167">
          <cell r="A167" t="str">
            <v>agricola</v>
          </cell>
          <cell r="B167" t="str">
            <v>limon_mandarino</v>
          </cell>
          <cell r="C167" t="str">
            <v>limón mandarino</v>
          </cell>
        </row>
        <row r="168">
          <cell r="A168" t="str">
            <v>agricola</v>
          </cell>
          <cell r="B168" t="str">
            <v>limon_tahiti</v>
          </cell>
          <cell r="C168" t="str">
            <v>limón tahití</v>
          </cell>
        </row>
        <row r="169">
          <cell r="A169" t="str">
            <v>agricola</v>
          </cell>
          <cell r="B169" t="str">
            <v>limonaria</v>
          </cell>
          <cell r="C169" t="str">
            <v>limonaria</v>
          </cell>
        </row>
        <row r="170">
          <cell r="A170" t="str">
            <v>agricola</v>
          </cell>
          <cell r="B170" t="str">
            <v>lulo</v>
          </cell>
          <cell r="C170" t="str">
            <v>lulo</v>
          </cell>
        </row>
        <row r="171">
          <cell r="A171" t="str">
            <v>agricola</v>
          </cell>
          <cell r="B171" t="str">
            <v>macadamia</v>
          </cell>
          <cell r="C171" t="str">
            <v>macadamia</v>
          </cell>
        </row>
        <row r="172">
          <cell r="A172" t="str">
            <v>agricola</v>
          </cell>
          <cell r="B172" t="str">
            <v>maiz</v>
          </cell>
          <cell r="C172" t="str">
            <v>maíz</v>
          </cell>
        </row>
        <row r="173">
          <cell r="A173" t="str">
            <v>agricola</v>
          </cell>
          <cell r="B173" t="str">
            <v>maiz_amarillo</v>
          </cell>
          <cell r="C173" t="str">
            <v>maíz amarillo</v>
          </cell>
        </row>
        <row r="174">
          <cell r="A174" t="str">
            <v>agricola</v>
          </cell>
          <cell r="B174" t="str">
            <v>maiz_amarillo_tecnificado</v>
          </cell>
          <cell r="C174" t="str">
            <v>maíz amarillo tecnificado</v>
          </cell>
        </row>
        <row r="175">
          <cell r="A175" t="str">
            <v>agricola</v>
          </cell>
          <cell r="B175" t="str">
            <v>maiz_amarillo_tradicional</v>
          </cell>
          <cell r="C175" t="str">
            <v>maíz amarillo tradicional</v>
          </cell>
        </row>
        <row r="176">
          <cell r="A176" t="str">
            <v>agricola</v>
          </cell>
          <cell r="B176" t="str">
            <v>maiz_blanco</v>
          </cell>
          <cell r="C176" t="str">
            <v>maíz blanco</v>
          </cell>
        </row>
        <row r="177">
          <cell r="A177" t="str">
            <v>agricola</v>
          </cell>
          <cell r="B177" t="str">
            <v>maiz_blanco_tecnificado</v>
          </cell>
          <cell r="C177" t="str">
            <v>maíz blanco tecnificado</v>
          </cell>
        </row>
        <row r="178">
          <cell r="A178" t="str">
            <v>agricola</v>
          </cell>
          <cell r="B178" t="str">
            <v>maiz_blanco_tradicional</v>
          </cell>
          <cell r="C178" t="str">
            <v>maíz blanco tradicional</v>
          </cell>
        </row>
        <row r="179">
          <cell r="A179" t="str">
            <v>agricola</v>
          </cell>
          <cell r="B179" t="str">
            <v>maiz_frijol</v>
          </cell>
          <cell r="C179" t="str">
            <v>maíz en asocio con frijol</v>
          </cell>
        </row>
        <row r="180">
          <cell r="A180" t="str">
            <v>agricola</v>
          </cell>
          <cell r="B180" t="str">
            <v>maiz_puya</v>
          </cell>
          <cell r="C180" t="str">
            <v>maíz puya</v>
          </cell>
        </row>
        <row r="181">
          <cell r="A181" t="str">
            <v>agricola</v>
          </cell>
          <cell r="B181" t="str">
            <v>maiz_tecnificado</v>
          </cell>
          <cell r="C181" t="str">
            <v>maíz tecnificado</v>
          </cell>
        </row>
        <row r="182">
          <cell r="A182" t="str">
            <v>agricola</v>
          </cell>
          <cell r="B182" t="str">
            <v>maiz_tradicional</v>
          </cell>
          <cell r="C182" t="str">
            <v>maíz tradicional</v>
          </cell>
        </row>
        <row r="183">
          <cell r="A183" t="str">
            <v>agricola</v>
          </cell>
          <cell r="B183" t="str">
            <v>malanga</v>
          </cell>
          <cell r="C183" t="str">
            <v>malanga</v>
          </cell>
        </row>
        <row r="184">
          <cell r="A184" t="str">
            <v>agricola</v>
          </cell>
          <cell r="B184" t="str">
            <v>mamey</v>
          </cell>
          <cell r="C184" t="str">
            <v>mamey</v>
          </cell>
        </row>
        <row r="185">
          <cell r="A185" t="str">
            <v>agricola</v>
          </cell>
          <cell r="B185" t="str">
            <v>mamoncillo</v>
          </cell>
          <cell r="C185" t="str">
            <v>mamoncillo</v>
          </cell>
        </row>
        <row r="186">
          <cell r="A186" t="str">
            <v>agricola</v>
          </cell>
          <cell r="B186" t="str">
            <v>mandarina</v>
          </cell>
          <cell r="C186" t="str">
            <v>mandarina</v>
          </cell>
        </row>
        <row r="187">
          <cell r="A187" t="str">
            <v>agricola</v>
          </cell>
          <cell r="B187" t="str">
            <v>mandarina_arrayana</v>
          </cell>
          <cell r="C187" t="str">
            <v>mandarina arrayana</v>
          </cell>
        </row>
        <row r="188">
          <cell r="A188" t="str">
            <v>agricola</v>
          </cell>
          <cell r="B188" t="str">
            <v>mandarina_oneco</v>
          </cell>
          <cell r="C188" t="str">
            <v>mandarina oneco</v>
          </cell>
        </row>
        <row r="189">
          <cell r="A189" t="str">
            <v>agricola</v>
          </cell>
          <cell r="B189" t="str">
            <v>mango</v>
          </cell>
          <cell r="C189" t="str">
            <v>mango</v>
          </cell>
        </row>
        <row r="190">
          <cell r="A190" t="str">
            <v>agricola</v>
          </cell>
          <cell r="B190" t="str">
            <v>mango_azucar</v>
          </cell>
          <cell r="C190" t="str">
            <v>mango de azúcar</v>
          </cell>
        </row>
        <row r="191">
          <cell r="A191" t="str">
            <v>agricola</v>
          </cell>
          <cell r="B191" t="str">
            <v>mango_citricos</v>
          </cell>
          <cell r="C191" t="str">
            <v>mango en asocio con cítricos</v>
          </cell>
        </row>
        <row r="192">
          <cell r="A192" t="str">
            <v>agricola</v>
          </cell>
          <cell r="B192" t="str">
            <v>mango_criollo</v>
          </cell>
          <cell r="C192" t="str">
            <v>mango criollo</v>
          </cell>
        </row>
        <row r="193">
          <cell r="A193" t="str">
            <v>agricola</v>
          </cell>
          <cell r="B193" t="str">
            <v>mango_fairchild</v>
          </cell>
          <cell r="C193" t="str">
            <v>mango fairchild</v>
          </cell>
        </row>
        <row r="194">
          <cell r="A194" t="str">
            <v>agricola</v>
          </cell>
          <cell r="B194" t="str">
            <v>mango_hilacha</v>
          </cell>
          <cell r="C194" t="str">
            <v>mango hilacha</v>
          </cell>
        </row>
        <row r="195">
          <cell r="A195" t="str">
            <v>agricola</v>
          </cell>
          <cell r="B195" t="str">
            <v>mango_keitt</v>
          </cell>
          <cell r="C195" t="str">
            <v>mango keitt</v>
          </cell>
        </row>
        <row r="196">
          <cell r="A196" t="str">
            <v>agricola</v>
          </cell>
          <cell r="B196" t="str">
            <v>mango_Kent</v>
          </cell>
          <cell r="C196" t="str">
            <v>mango Kent</v>
          </cell>
        </row>
        <row r="197">
          <cell r="A197" t="str">
            <v>agricola</v>
          </cell>
          <cell r="B197" t="str">
            <v>mango_tommy</v>
          </cell>
          <cell r="C197" t="str">
            <v>mango tommy</v>
          </cell>
        </row>
        <row r="198">
          <cell r="A198" t="str">
            <v>agricola</v>
          </cell>
          <cell r="B198" t="str">
            <v>mangostino</v>
          </cell>
          <cell r="C198" t="str">
            <v>mangostino</v>
          </cell>
        </row>
        <row r="199">
          <cell r="A199" t="str">
            <v>agricola</v>
          </cell>
          <cell r="B199" t="str">
            <v>mani</v>
          </cell>
          <cell r="C199" t="str">
            <v>maní</v>
          </cell>
        </row>
        <row r="200">
          <cell r="A200" t="str">
            <v>agricola</v>
          </cell>
          <cell r="B200" t="str">
            <v>manzana</v>
          </cell>
          <cell r="C200" t="str">
            <v>manzana</v>
          </cell>
        </row>
        <row r="201">
          <cell r="A201" t="str">
            <v>agricola</v>
          </cell>
          <cell r="B201" t="str">
            <v>manzanilla</v>
          </cell>
          <cell r="C201" t="str">
            <v>manzanilla</v>
          </cell>
        </row>
        <row r="202">
          <cell r="A202" t="str">
            <v>agricola</v>
          </cell>
          <cell r="B202" t="str">
            <v>maracuya</v>
          </cell>
          <cell r="C202" t="str">
            <v>maracuyá</v>
          </cell>
        </row>
        <row r="203">
          <cell r="A203" t="str">
            <v>agricola</v>
          </cell>
          <cell r="B203" t="str">
            <v>maranon</v>
          </cell>
          <cell r="C203" t="str">
            <v>marañón</v>
          </cell>
        </row>
        <row r="204">
          <cell r="A204" t="str">
            <v>agricola</v>
          </cell>
          <cell r="B204" t="str">
            <v>melon</v>
          </cell>
          <cell r="C204" t="str">
            <v>melón</v>
          </cell>
        </row>
        <row r="205">
          <cell r="A205" t="str">
            <v>agricola</v>
          </cell>
          <cell r="B205" t="str">
            <v>menta</v>
          </cell>
          <cell r="C205" t="str">
            <v>menta</v>
          </cell>
        </row>
        <row r="206">
          <cell r="A206" t="str">
            <v>agricola</v>
          </cell>
          <cell r="B206" t="str">
            <v>millo</v>
          </cell>
          <cell r="C206" t="str">
            <v>millo</v>
          </cell>
        </row>
        <row r="207">
          <cell r="A207" t="str">
            <v>agricola</v>
          </cell>
          <cell r="B207" t="str">
            <v>mora</v>
          </cell>
          <cell r="C207" t="str">
            <v>mora</v>
          </cell>
        </row>
        <row r="208">
          <cell r="A208" t="str">
            <v>agricola</v>
          </cell>
          <cell r="B208" t="str">
            <v>morera</v>
          </cell>
          <cell r="C208" t="str">
            <v>morera</v>
          </cell>
        </row>
        <row r="209">
          <cell r="A209" t="str">
            <v>agricola</v>
          </cell>
          <cell r="B209" t="str">
            <v>moringa</v>
          </cell>
          <cell r="C209" t="str">
            <v>moringa</v>
          </cell>
        </row>
        <row r="210">
          <cell r="A210" t="str">
            <v>agricola</v>
          </cell>
          <cell r="B210" t="str">
            <v>nabo</v>
          </cell>
          <cell r="C210" t="str">
            <v>nabo</v>
          </cell>
        </row>
        <row r="211">
          <cell r="A211" t="str">
            <v>agricola</v>
          </cell>
          <cell r="B211" t="str">
            <v>name</v>
          </cell>
          <cell r="C211" t="str">
            <v>ñame</v>
          </cell>
        </row>
        <row r="212">
          <cell r="A212" t="str">
            <v>agricola</v>
          </cell>
          <cell r="B212" t="str">
            <v>name_diamante</v>
          </cell>
          <cell r="C212" t="str">
            <v>ñame diamante</v>
          </cell>
        </row>
        <row r="213">
          <cell r="A213" t="str">
            <v>agricola</v>
          </cell>
          <cell r="B213" t="str">
            <v>name_espino</v>
          </cell>
          <cell r="C213" t="str">
            <v>ñame espino</v>
          </cell>
        </row>
        <row r="214">
          <cell r="A214" t="str">
            <v>agricola</v>
          </cell>
          <cell r="B214" t="str">
            <v>name_frijol</v>
          </cell>
          <cell r="C214" t="str">
            <v>ñame en asocio con frijol</v>
          </cell>
        </row>
        <row r="215">
          <cell r="A215" t="str">
            <v>agricola</v>
          </cell>
          <cell r="B215" t="str">
            <v>name_maiz</v>
          </cell>
          <cell r="C215" t="str">
            <v>ñame en asocio con maíz</v>
          </cell>
        </row>
        <row r="216">
          <cell r="A216" t="str">
            <v>agricola</v>
          </cell>
          <cell r="B216" t="str">
            <v>name_yuca</v>
          </cell>
          <cell r="C216" t="str">
            <v>ñame en asocio con yuca</v>
          </cell>
        </row>
        <row r="217">
          <cell r="A217" t="str">
            <v>agricola</v>
          </cell>
          <cell r="B217" t="str">
            <v>naranja</v>
          </cell>
          <cell r="C217" t="str">
            <v>naranja</v>
          </cell>
        </row>
        <row r="218">
          <cell r="A218" t="str">
            <v>agricola</v>
          </cell>
          <cell r="B218" t="str">
            <v>naranja_jaffa</v>
          </cell>
          <cell r="C218" t="str">
            <v>naranja jaffa</v>
          </cell>
        </row>
        <row r="219">
          <cell r="A219" t="str">
            <v>agricola</v>
          </cell>
          <cell r="B219" t="str">
            <v>naranja_salustiana</v>
          </cell>
          <cell r="C219" t="str">
            <v>naranja salustiana</v>
          </cell>
        </row>
        <row r="220">
          <cell r="A220" t="str">
            <v>agricola</v>
          </cell>
          <cell r="B220" t="str">
            <v>naranja_tangelo</v>
          </cell>
          <cell r="C220" t="str">
            <v>naranja tangelo</v>
          </cell>
        </row>
        <row r="221">
          <cell r="A221" t="str">
            <v>agricola</v>
          </cell>
          <cell r="B221" t="str">
            <v>naranja_valencia</v>
          </cell>
          <cell r="C221" t="str">
            <v>naranja valencia</v>
          </cell>
        </row>
        <row r="222">
          <cell r="A222" t="str">
            <v>agricola</v>
          </cell>
          <cell r="B222" t="str">
            <v>naranja_washington</v>
          </cell>
          <cell r="C222" t="str">
            <v>naranja washington</v>
          </cell>
        </row>
        <row r="223">
          <cell r="A223" t="str">
            <v>agricola</v>
          </cell>
          <cell r="B223" t="str">
            <v>nispero</v>
          </cell>
          <cell r="C223" t="str">
            <v>níspero</v>
          </cell>
        </row>
        <row r="224">
          <cell r="A224" t="str">
            <v>agricola</v>
          </cell>
          <cell r="B224" t="str">
            <v>noni</v>
          </cell>
          <cell r="C224" t="str">
            <v>noni</v>
          </cell>
        </row>
        <row r="225">
          <cell r="A225" t="str">
            <v>agricola</v>
          </cell>
          <cell r="B225" t="str">
            <v>olivo</v>
          </cell>
          <cell r="C225" t="str">
            <v>olivo</v>
          </cell>
        </row>
        <row r="226">
          <cell r="A226" t="str">
            <v>agricola</v>
          </cell>
          <cell r="B226" t="str">
            <v>oregano</v>
          </cell>
          <cell r="C226" t="str">
            <v>orégano</v>
          </cell>
        </row>
        <row r="227">
          <cell r="A227" t="str">
            <v>pecuaria</v>
          </cell>
          <cell r="B227" t="str">
            <v>ovinos_carne</v>
          </cell>
          <cell r="C227" t="str">
            <v>ovinos de carne</v>
          </cell>
        </row>
        <row r="228">
          <cell r="A228" t="str">
            <v>pecuaria</v>
          </cell>
          <cell r="B228" t="str">
            <v>ovinos_leche</v>
          </cell>
          <cell r="C228" t="str">
            <v>ovinos de leche</v>
          </cell>
        </row>
        <row r="229">
          <cell r="A229" t="str">
            <v>pecuaria</v>
          </cell>
          <cell r="B229" t="str">
            <v>ovinos_doble_propósito</v>
          </cell>
          <cell r="C229" t="str">
            <v>ovinos doble propósito</v>
          </cell>
        </row>
        <row r="230">
          <cell r="A230" t="str">
            <v>pecuaria</v>
          </cell>
          <cell r="B230" t="str">
            <v>ovinos_triple_propósito</v>
          </cell>
          <cell r="C230" t="str">
            <v>ovinos triple propósito</v>
          </cell>
        </row>
        <row r="231">
          <cell r="A231" t="str">
            <v>agricola</v>
          </cell>
          <cell r="B231" t="str">
            <v>palma_aceite</v>
          </cell>
          <cell r="C231" t="str">
            <v>palma de aceite</v>
          </cell>
        </row>
        <row r="232">
          <cell r="A232" t="str">
            <v>agricola</v>
          </cell>
          <cell r="B232" t="str">
            <v>palmito</v>
          </cell>
          <cell r="C232" t="str">
            <v>palmito</v>
          </cell>
        </row>
        <row r="233">
          <cell r="A233" t="str">
            <v>agricola</v>
          </cell>
          <cell r="B233" t="str">
            <v>papa</v>
          </cell>
          <cell r="C233" t="str">
            <v>papa</v>
          </cell>
        </row>
        <row r="234">
          <cell r="A234" t="str">
            <v>agricola</v>
          </cell>
          <cell r="B234" t="str">
            <v>papa_pastusa</v>
          </cell>
          <cell r="C234" t="str">
            <v>papa pastusa</v>
          </cell>
        </row>
        <row r="235">
          <cell r="A235" t="str">
            <v>agricola</v>
          </cell>
          <cell r="B235" t="str">
            <v>papa_criolla</v>
          </cell>
          <cell r="C235" t="str">
            <v>papa criolla</v>
          </cell>
        </row>
        <row r="236">
          <cell r="A236" t="str">
            <v>agricola</v>
          </cell>
          <cell r="B236" t="str">
            <v>papaya</v>
          </cell>
          <cell r="C236" t="str">
            <v>papaya</v>
          </cell>
        </row>
        <row r="237">
          <cell r="A237" t="str">
            <v>agricola</v>
          </cell>
          <cell r="B237" t="str">
            <v>papaya_hawaiana</v>
          </cell>
          <cell r="C237" t="str">
            <v>papaya hawaiana</v>
          </cell>
        </row>
        <row r="238">
          <cell r="A238" t="str">
            <v>agricola</v>
          </cell>
          <cell r="B238" t="str">
            <v>papaya_maradol</v>
          </cell>
          <cell r="C238" t="str">
            <v>papaya maradol</v>
          </cell>
        </row>
        <row r="239">
          <cell r="A239" t="str">
            <v>agricola</v>
          </cell>
          <cell r="B239" t="str">
            <v>papaya_melona</v>
          </cell>
          <cell r="C239" t="str">
            <v>papaya melona</v>
          </cell>
        </row>
        <row r="240">
          <cell r="A240" t="str">
            <v>agricola</v>
          </cell>
          <cell r="B240" t="str">
            <v>papaya_redonda</v>
          </cell>
          <cell r="C240" t="str">
            <v>papaya redonda</v>
          </cell>
        </row>
        <row r="241">
          <cell r="A241" t="str">
            <v>agricola</v>
          </cell>
          <cell r="B241" t="str">
            <v>papayuela</v>
          </cell>
          <cell r="C241" t="str">
            <v>papayuela</v>
          </cell>
        </row>
        <row r="242">
          <cell r="A242" t="str">
            <v>agricola</v>
          </cell>
          <cell r="B242" t="str">
            <v>patilla</v>
          </cell>
          <cell r="C242" t="str">
            <v>patilla</v>
          </cell>
        </row>
        <row r="243">
          <cell r="A243" t="str">
            <v>agricola</v>
          </cell>
          <cell r="B243" t="str">
            <v>patilla_melon</v>
          </cell>
          <cell r="C243" t="str">
            <v>patilla en asocio con melón</v>
          </cell>
        </row>
        <row r="244">
          <cell r="A244" t="str">
            <v>pecuaria</v>
          </cell>
          <cell r="B244" t="str">
            <v>pavos</v>
          </cell>
          <cell r="C244" t="str">
            <v>pavos</v>
          </cell>
        </row>
        <row r="245">
          <cell r="A245" t="str">
            <v>agricola</v>
          </cell>
          <cell r="B245" t="str">
            <v>pepino_cohombro</v>
          </cell>
          <cell r="C245" t="str">
            <v>pepino cohombro</v>
          </cell>
        </row>
        <row r="246">
          <cell r="A246" t="str">
            <v>agricola</v>
          </cell>
          <cell r="B246" t="str">
            <v>pepino_guiso</v>
          </cell>
          <cell r="C246" t="str">
            <v>pepino guiso</v>
          </cell>
        </row>
        <row r="247">
          <cell r="A247" t="str">
            <v>agricola</v>
          </cell>
          <cell r="B247" t="str">
            <v>pepino_melocoton</v>
          </cell>
          <cell r="C247" t="str">
            <v xml:space="preserve">pepino melocotón </v>
          </cell>
        </row>
        <row r="248">
          <cell r="A248" t="str">
            <v>agricola</v>
          </cell>
          <cell r="B248" t="str">
            <v>pera</v>
          </cell>
          <cell r="C248" t="str">
            <v>pera</v>
          </cell>
        </row>
        <row r="249">
          <cell r="A249" t="str">
            <v>agricola</v>
          </cell>
          <cell r="B249" t="str">
            <v>perejil</v>
          </cell>
          <cell r="C249" t="str">
            <v>perejil</v>
          </cell>
        </row>
        <row r="250">
          <cell r="A250" t="str">
            <v>pecuaria</v>
          </cell>
          <cell r="B250" t="str">
            <v>piangua</v>
          </cell>
          <cell r="C250" t="str">
            <v>piangua</v>
          </cell>
        </row>
        <row r="251">
          <cell r="A251" t="str">
            <v>agricola</v>
          </cell>
          <cell r="B251" t="str">
            <v>pimenton</v>
          </cell>
          <cell r="C251" t="str">
            <v>pimentón</v>
          </cell>
        </row>
        <row r="252">
          <cell r="A252" t="str">
            <v>agricola</v>
          </cell>
          <cell r="B252" t="str">
            <v>pimienta</v>
          </cell>
          <cell r="C252" t="str">
            <v>pimienta</v>
          </cell>
        </row>
        <row r="253">
          <cell r="A253" t="str">
            <v>agricola</v>
          </cell>
          <cell r="B253" t="str">
            <v>pimientos</v>
          </cell>
          <cell r="C253" t="str">
            <v>pimientos</v>
          </cell>
        </row>
        <row r="254">
          <cell r="A254" t="str">
            <v>agricola</v>
          </cell>
          <cell r="B254" t="str">
            <v>pina</v>
          </cell>
          <cell r="C254" t="str">
            <v>piña</v>
          </cell>
        </row>
        <row r="255">
          <cell r="A255" t="str">
            <v>agricola</v>
          </cell>
          <cell r="B255" t="str">
            <v>pina_cayena</v>
          </cell>
          <cell r="C255" t="str">
            <v>piña cayena</v>
          </cell>
        </row>
        <row r="256">
          <cell r="A256" t="str">
            <v>agricola</v>
          </cell>
          <cell r="B256" t="str">
            <v>pina_gold</v>
          </cell>
          <cell r="C256" t="str">
            <v>piña gold</v>
          </cell>
        </row>
        <row r="257">
          <cell r="A257" t="str">
            <v>agricola</v>
          </cell>
          <cell r="B257" t="str">
            <v>pina_manzana</v>
          </cell>
          <cell r="C257" t="str">
            <v>piña manzana</v>
          </cell>
        </row>
        <row r="258">
          <cell r="A258" t="str">
            <v>agricola</v>
          </cell>
          <cell r="B258" t="str">
            <v>pina_perolera</v>
          </cell>
          <cell r="C258" t="str">
            <v>piña perolera</v>
          </cell>
        </row>
        <row r="259">
          <cell r="A259" t="str">
            <v>pecuaria</v>
          </cell>
          <cell r="B259" t="str">
            <v>piscicultura_bocachico</v>
          </cell>
          <cell r="C259" t="str">
            <v>piscicultura bocachico</v>
          </cell>
        </row>
        <row r="260">
          <cell r="A260" t="str">
            <v>pecuaria</v>
          </cell>
          <cell r="B260" t="str">
            <v>piscicultura_cachama</v>
          </cell>
          <cell r="C260" t="str">
            <v>piscicultura cachama</v>
          </cell>
        </row>
        <row r="261">
          <cell r="A261" t="str">
            <v>pecuaria</v>
          </cell>
          <cell r="B261" t="str">
            <v>piscicultura_cachama_bocachico</v>
          </cell>
          <cell r="C261" t="str">
            <v>piscicultura cachama y bocachico</v>
          </cell>
        </row>
        <row r="262">
          <cell r="A262" t="str">
            <v>pecuaria</v>
          </cell>
          <cell r="B262" t="str">
            <v>piscicultura_cachama_tilapia</v>
          </cell>
          <cell r="C262" t="str">
            <v>piscicultura cachama y tilapia</v>
          </cell>
        </row>
        <row r="263">
          <cell r="A263" t="str">
            <v>pecuaria</v>
          </cell>
          <cell r="B263" t="str">
            <v>piscicultura_tilapia</v>
          </cell>
          <cell r="C263" t="str">
            <v>piscicultura tilapia</v>
          </cell>
        </row>
        <row r="264">
          <cell r="A264" t="str">
            <v>pecuaria</v>
          </cell>
          <cell r="B264" t="str">
            <v>piscicultura_tilapia_bocachico</v>
          </cell>
          <cell r="C264" t="str">
            <v>piscicultura tilapia y bocachico</v>
          </cell>
        </row>
        <row r="265">
          <cell r="A265" t="str">
            <v>pecuaria</v>
          </cell>
          <cell r="B265" t="str">
            <v>piscicultura_tilapia_cachama</v>
          </cell>
          <cell r="C265" t="str">
            <v>piscicultura tilapia y cachama</v>
          </cell>
        </row>
        <row r="266">
          <cell r="A266" t="str">
            <v>pecuaria</v>
          </cell>
          <cell r="B266" t="str">
            <v>piscicultura_tilapia_cachama_bocachico</v>
          </cell>
          <cell r="C266" t="str">
            <v>piscicultura tilapia cachama y bocachico</v>
          </cell>
        </row>
        <row r="267">
          <cell r="A267" t="str">
            <v>pecuaria</v>
          </cell>
          <cell r="B267" t="str">
            <v>piscicultura_trucha</v>
          </cell>
          <cell r="C267" t="str">
            <v>piscicultura trucha</v>
          </cell>
        </row>
        <row r="268">
          <cell r="A268" t="str">
            <v>agricola</v>
          </cell>
          <cell r="B268" t="str">
            <v>pitahaya</v>
          </cell>
          <cell r="C268" t="str">
            <v>pitahaya</v>
          </cell>
        </row>
        <row r="269">
          <cell r="A269" t="str">
            <v>agricola</v>
          </cell>
          <cell r="B269" t="str">
            <v>platano</v>
          </cell>
          <cell r="C269" t="str">
            <v>plátano</v>
          </cell>
        </row>
        <row r="270">
          <cell r="A270" t="str">
            <v>agricola</v>
          </cell>
          <cell r="B270" t="str">
            <v>platano_cachaco</v>
          </cell>
          <cell r="C270" t="str">
            <v>plátano cachaco</v>
          </cell>
        </row>
        <row r="271">
          <cell r="A271" t="str">
            <v>agricola</v>
          </cell>
          <cell r="B271" t="str">
            <v>platano_dominico</v>
          </cell>
          <cell r="C271" t="str">
            <v>plátano dominico</v>
          </cell>
        </row>
        <row r="272">
          <cell r="A272" t="str">
            <v>agricola</v>
          </cell>
          <cell r="B272" t="str">
            <v>platano_dominico_harton</v>
          </cell>
          <cell r="C272" t="str">
            <v>plátano dominico hartón</v>
          </cell>
        </row>
        <row r="273">
          <cell r="A273" t="str">
            <v>agricola</v>
          </cell>
          <cell r="B273" t="str">
            <v>platano_harton</v>
          </cell>
          <cell r="C273" t="str">
            <v>plátano hartón</v>
          </cell>
        </row>
        <row r="274">
          <cell r="A274" t="str">
            <v>agricola</v>
          </cell>
          <cell r="B274" t="str">
            <v>pomarrosa</v>
          </cell>
          <cell r="C274" t="str">
            <v>pomarrosa</v>
          </cell>
        </row>
        <row r="275">
          <cell r="A275" t="str">
            <v>agricola</v>
          </cell>
          <cell r="B275" t="str">
            <v>pomelo</v>
          </cell>
          <cell r="C275" t="str">
            <v>pomelo</v>
          </cell>
        </row>
        <row r="276">
          <cell r="A276" t="str">
            <v>pecuaria</v>
          </cell>
          <cell r="B276" t="str">
            <v>porcicultura_ceba</v>
          </cell>
          <cell r="C276" t="str">
            <v>porcicultura de ceba</v>
          </cell>
        </row>
        <row r="277">
          <cell r="A277" t="str">
            <v>pecuaria</v>
          </cell>
          <cell r="B277" t="str">
            <v>porcicultura_ciclo_completo</v>
          </cell>
          <cell r="C277" t="str">
            <v>porcicultura de ciclo completo</v>
          </cell>
        </row>
        <row r="278">
          <cell r="A278" t="str">
            <v>pecuaria</v>
          </cell>
          <cell r="B278" t="str">
            <v>porcicultura_cria</v>
          </cell>
          <cell r="C278" t="str">
            <v>porcicultura de cría</v>
          </cell>
        </row>
        <row r="279">
          <cell r="A279" t="str">
            <v>pecuaria</v>
          </cell>
          <cell r="B279" t="str">
            <v>porcicultura_cria_levante</v>
          </cell>
          <cell r="C279" t="str">
            <v>porcicultura de cría y levante</v>
          </cell>
        </row>
        <row r="280">
          <cell r="A280" t="str">
            <v>pecuaria</v>
          </cell>
          <cell r="B280" t="str">
            <v>porcicultura_levante</v>
          </cell>
          <cell r="C280" t="str">
            <v>porcicultura de levante</v>
          </cell>
        </row>
        <row r="281">
          <cell r="A281" t="str">
            <v>pecuaria</v>
          </cell>
          <cell r="B281" t="str">
            <v>porcicultura_levante_ceba</v>
          </cell>
          <cell r="C281" t="str">
            <v>porcicultura de levante y ceba</v>
          </cell>
        </row>
        <row r="282">
          <cell r="A282" t="str">
            <v>agricola</v>
          </cell>
          <cell r="B282" t="str">
            <v>quinua</v>
          </cell>
          <cell r="C282" t="str">
            <v>quinua</v>
          </cell>
        </row>
        <row r="283">
          <cell r="A283" t="str">
            <v>agricola</v>
          </cell>
          <cell r="B283" t="str">
            <v>rabano</v>
          </cell>
          <cell r="C283" t="str">
            <v>rábano</v>
          </cell>
        </row>
        <row r="284">
          <cell r="A284" t="str">
            <v>agricola</v>
          </cell>
          <cell r="B284" t="str">
            <v>rambutan</v>
          </cell>
          <cell r="C284" t="str">
            <v>rambután</v>
          </cell>
        </row>
        <row r="285">
          <cell r="A285" t="str">
            <v>agricola</v>
          </cell>
          <cell r="B285" t="str">
            <v>remolacha</v>
          </cell>
          <cell r="C285" t="str">
            <v>remolacha</v>
          </cell>
        </row>
        <row r="286">
          <cell r="A286" t="str">
            <v>agricola</v>
          </cell>
          <cell r="B286" t="str">
            <v>repollo</v>
          </cell>
          <cell r="C286" t="str">
            <v>repollo</v>
          </cell>
        </row>
        <row r="287">
          <cell r="A287" t="str">
            <v>agricola</v>
          </cell>
          <cell r="B287" t="str">
            <v>romero</v>
          </cell>
          <cell r="C287" t="str">
            <v>romero</v>
          </cell>
        </row>
        <row r="288">
          <cell r="A288" t="str">
            <v>agricola</v>
          </cell>
          <cell r="B288" t="str">
            <v>ruda</v>
          </cell>
          <cell r="C288" t="str">
            <v>ruda</v>
          </cell>
        </row>
        <row r="289">
          <cell r="A289" t="str">
            <v>agricola</v>
          </cell>
          <cell r="B289" t="str">
            <v>ruscus</v>
          </cell>
          <cell r="C289" t="str">
            <v>ruscus</v>
          </cell>
        </row>
        <row r="290">
          <cell r="A290" t="str">
            <v>agricola</v>
          </cell>
          <cell r="B290" t="str">
            <v>sabila</v>
          </cell>
          <cell r="C290" t="str">
            <v>sábila</v>
          </cell>
        </row>
        <row r="291">
          <cell r="A291" t="str">
            <v>agricola</v>
          </cell>
          <cell r="B291" t="str">
            <v>sacha_inchi</v>
          </cell>
          <cell r="C291" t="str">
            <v>sacha inchi</v>
          </cell>
        </row>
        <row r="292">
          <cell r="A292" t="str">
            <v>agricola</v>
          </cell>
          <cell r="B292" t="str">
            <v>sorgo</v>
          </cell>
          <cell r="C292" t="str">
            <v>sorgo</v>
          </cell>
        </row>
        <row r="293">
          <cell r="A293" t="str">
            <v>agricola</v>
          </cell>
          <cell r="B293" t="str">
            <v>soya</v>
          </cell>
          <cell r="C293" t="str">
            <v>soya</v>
          </cell>
        </row>
        <row r="294">
          <cell r="A294" t="str">
            <v>agricola</v>
          </cell>
          <cell r="B294" t="str">
            <v>tabaco</v>
          </cell>
          <cell r="C294" t="str">
            <v>tabaco</v>
          </cell>
        </row>
        <row r="295">
          <cell r="A295" t="str">
            <v>agricola</v>
          </cell>
          <cell r="B295" t="str">
            <v>tamarindo</v>
          </cell>
          <cell r="C295" t="str">
            <v>tamarindo</v>
          </cell>
        </row>
        <row r="296">
          <cell r="A296" t="str">
            <v>agricola</v>
          </cell>
          <cell r="B296" t="str">
            <v>te</v>
          </cell>
          <cell r="C296" t="str">
            <v>té</v>
          </cell>
        </row>
        <row r="297">
          <cell r="A297" t="str">
            <v>agricola</v>
          </cell>
          <cell r="B297" t="str">
            <v>tomate</v>
          </cell>
          <cell r="C297" t="str">
            <v>tomate</v>
          </cell>
        </row>
        <row r="298">
          <cell r="A298" t="str">
            <v>agricola</v>
          </cell>
          <cell r="B298" t="str">
            <v>tomate_arbol</v>
          </cell>
          <cell r="C298" t="str">
            <v>tomate de árbol</v>
          </cell>
        </row>
        <row r="299">
          <cell r="A299" t="str">
            <v>agricola</v>
          </cell>
          <cell r="B299" t="str">
            <v>tomate_cherry</v>
          </cell>
          <cell r="C299" t="str">
            <v>tomate cherry</v>
          </cell>
        </row>
        <row r="300">
          <cell r="A300" t="str">
            <v>agricola</v>
          </cell>
          <cell r="B300" t="str">
            <v>tomate_invernadero</v>
          </cell>
          <cell r="C300" t="str">
            <v>tomate de invernadero</v>
          </cell>
        </row>
        <row r="301">
          <cell r="A301" t="str">
            <v>agricola</v>
          </cell>
          <cell r="B301" t="str">
            <v>tomate_mesa</v>
          </cell>
          <cell r="C301" t="str">
            <v>tomate de mesa</v>
          </cell>
        </row>
        <row r="302">
          <cell r="A302" t="str">
            <v>agricola</v>
          </cell>
          <cell r="B302" t="str">
            <v>tomillo</v>
          </cell>
          <cell r="C302" t="str">
            <v>tomillo</v>
          </cell>
        </row>
        <row r="303">
          <cell r="A303" t="str">
            <v>agricola</v>
          </cell>
          <cell r="B303" t="str">
            <v>toronja</v>
          </cell>
          <cell r="C303" t="str">
            <v>toronja</v>
          </cell>
        </row>
        <row r="304">
          <cell r="A304" t="str">
            <v>agricola</v>
          </cell>
          <cell r="B304" t="str">
            <v>toronjil</v>
          </cell>
          <cell r="C304" t="str">
            <v>toronjil</v>
          </cell>
        </row>
        <row r="305">
          <cell r="A305" t="str">
            <v>agricola</v>
          </cell>
          <cell r="B305" t="str">
            <v>trigo</v>
          </cell>
          <cell r="C305" t="str">
            <v>trigo</v>
          </cell>
        </row>
        <row r="306">
          <cell r="A306" t="str">
            <v>agricola</v>
          </cell>
          <cell r="B306" t="str">
            <v>uchuva</v>
          </cell>
          <cell r="C306" t="str">
            <v>uchuva</v>
          </cell>
        </row>
        <row r="307">
          <cell r="A307" t="str">
            <v>agricola</v>
          </cell>
          <cell r="B307" t="str">
            <v>ulluco</v>
          </cell>
          <cell r="C307" t="str">
            <v>ulluco</v>
          </cell>
        </row>
        <row r="308">
          <cell r="A308" t="str">
            <v>agricola</v>
          </cell>
          <cell r="B308" t="str">
            <v>uva</v>
          </cell>
          <cell r="C308" t="str">
            <v>uva</v>
          </cell>
        </row>
        <row r="309">
          <cell r="A309" t="str">
            <v>agricola</v>
          </cell>
          <cell r="B309" t="str">
            <v>uva_caimarona</v>
          </cell>
          <cell r="C309" t="str">
            <v>uva caimarona</v>
          </cell>
        </row>
        <row r="310">
          <cell r="A310" t="str">
            <v>agricola</v>
          </cell>
          <cell r="B310" t="str">
            <v>uva_Isabela</v>
          </cell>
          <cell r="C310" t="str">
            <v>uva Isabela</v>
          </cell>
        </row>
        <row r="311">
          <cell r="A311" t="str">
            <v>agricola</v>
          </cell>
          <cell r="B311" t="str">
            <v>yacon</v>
          </cell>
          <cell r="C311" t="str">
            <v>yacón</v>
          </cell>
        </row>
        <row r="312">
          <cell r="A312" t="str">
            <v>agricola</v>
          </cell>
          <cell r="B312" t="str">
            <v>yuca</v>
          </cell>
          <cell r="C312" t="str">
            <v>yuca</v>
          </cell>
        </row>
        <row r="313">
          <cell r="A313" t="str">
            <v>agricola</v>
          </cell>
          <cell r="B313" t="str">
            <v>yuca_ahuyama</v>
          </cell>
          <cell r="C313" t="str">
            <v>yuca en asocio con ahuyama</v>
          </cell>
        </row>
        <row r="314">
          <cell r="A314" t="str">
            <v>agricola</v>
          </cell>
          <cell r="B314" t="str">
            <v>yuca_industrial</v>
          </cell>
          <cell r="C314" t="str">
            <v>yuca para uso industrial</v>
          </cell>
        </row>
        <row r="315">
          <cell r="A315" t="str">
            <v>agricola</v>
          </cell>
          <cell r="B315" t="str">
            <v>yuca_maiz</v>
          </cell>
          <cell r="C315" t="str">
            <v>yuca en asocio con maíz</v>
          </cell>
        </row>
        <row r="316">
          <cell r="A316" t="str">
            <v>agricola</v>
          </cell>
          <cell r="B316" t="str">
            <v>yuca_maiz_ahuyama</v>
          </cell>
          <cell r="C316" t="str">
            <v>yuca en asocio con maíz y ahuyama</v>
          </cell>
        </row>
        <row r="317">
          <cell r="A317" t="str">
            <v>agricola</v>
          </cell>
          <cell r="B317" t="str">
            <v>yuca_maiz_name</v>
          </cell>
          <cell r="C317" t="str">
            <v>yuca en asocio con maíz y ñame</v>
          </cell>
        </row>
        <row r="318">
          <cell r="A318" t="str">
            <v>agricola</v>
          </cell>
          <cell r="B318" t="str">
            <v>yuca_maiz_name_ahuyama</v>
          </cell>
          <cell r="C318" t="str">
            <v>Yuca en asocio con maíz, ñame y ahuyama</v>
          </cell>
        </row>
        <row r="319">
          <cell r="A319" t="str">
            <v>agricola</v>
          </cell>
          <cell r="B319" t="str">
            <v>yuca_maiz_name_patilla</v>
          </cell>
          <cell r="C319" t="str">
            <v>Yuca en asocio con maíz, ñame y patilla</v>
          </cell>
        </row>
        <row r="320">
          <cell r="A320" t="str">
            <v>agricola</v>
          </cell>
          <cell r="B320" t="str">
            <v>yuca_maiz_patilla</v>
          </cell>
          <cell r="C320" t="str">
            <v>yuca en asocio con maíz y patilla</v>
          </cell>
        </row>
        <row r="321">
          <cell r="A321" t="str">
            <v>agricola</v>
          </cell>
          <cell r="B321" t="str">
            <v>yuca_name</v>
          </cell>
          <cell r="C321" t="str">
            <v>yuca en asocio con ñame</v>
          </cell>
        </row>
        <row r="322">
          <cell r="A322" t="str">
            <v>agricola</v>
          </cell>
          <cell r="B322" t="str">
            <v>yuca_patilla</v>
          </cell>
          <cell r="C322" t="str">
            <v>yuca en asocio con patilla</v>
          </cell>
        </row>
        <row r="323">
          <cell r="A323" t="str">
            <v>agricola</v>
          </cell>
          <cell r="B323" t="str">
            <v>zanahoria</v>
          </cell>
          <cell r="C323" t="str">
            <v>zanahoria</v>
          </cell>
        </row>
        <row r="324">
          <cell r="A324" t="str">
            <v>agricola</v>
          </cell>
          <cell r="B324" t="str">
            <v>zapote</v>
          </cell>
          <cell r="C324" t="str">
            <v>zapote</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G157"/>
  <sheetViews>
    <sheetView zoomScale="120" zoomScaleNormal="120" workbookViewId="0">
      <pane ySplit="1" topLeftCell="A2" activePane="bottomLeft" state="frozen"/>
      <selection pane="bottomLeft" activeCell="G163" sqref="G163"/>
    </sheetView>
  </sheetViews>
  <sheetFormatPr defaultColWidth="11.42578125" defaultRowHeight="15"/>
  <cols>
    <col min="1" max="1" width="16.42578125" style="1" customWidth="1"/>
    <col min="2" max="2" width="11.42578125" style="1"/>
    <col min="3" max="4" width="15.42578125" style="1" customWidth="1"/>
    <col min="5" max="5" width="18" style="1" customWidth="1"/>
    <col min="6" max="6" width="22.7109375" style="1" customWidth="1"/>
    <col min="7" max="7" width="87.7109375" style="79" customWidth="1"/>
    <col min="8" max="16384" width="11.42578125" style="1"/>
  </cols>
  <sheetData>
    <row r="1" spans="1:7">
      <c r="A1" s="3" t="s">
        <v>0</v>
      </c>
      <c r="B1" s="3"/>
      <c r="C1" s="3" t="s">
        <v>1</v>
      </c>
      <c r="D1" s="3" t="s">
        <v>2</v>
      </c>
      <c r="E1" s="3" t="s">
        <v>3</v>
      </c>
      <c r="F1" s="3" t="s">
        <v>4</v>
      </c>
      <c r="G1" s="3" t="s">
        <v>5</v>
      </c>
    </row>
    <row r="2" spans="1:7">
      <c r="A2" s="88" t="s">
        <v>6</v>
      </c>
      <c r="B2" s="25" t="s">
        <v>7</v>
      </c>
      <c r="C2" s="74">
        <v>4.2007921764895997</v>
      </c>
      <c r="D2" s="74">
        <v>4.2007923976630845</v>
      </c>
      <c r="E2" s="74">
        <v>4.2007921241262096</v>
      </c>
      <c r="F2" s="74">
        <v>4.2007921764895997</v>
      </c>
      <c r="G2" s="77"/>
    </row>
    <row r="3" spans="1:7">
      <c r="A3" s="89"/>
      <c r="B3" s="25" t="s">
        <v>8</v>
      </c>
      <c r="C3" s="74">
        <v>0</v>
      </c>
      <c r="D3" s="74">
        <v>3.6931892335534902</v>
      </c>
      <c r="E3" s="74">
        <v>3.44204723795256</v>
      </c>
      <c r="F3" s="74">
        <v>0</v>
      </c>
      <c r="G3" s="77"/>
    </row>
    <row r="4" spans="1:7">
      <c r="A4" s="89"/>
      <c r="B4" s="25" t="s">
        <v>9</v>
      </c>
      <c r="C4" s="74">
        <v>4.2007921764895997</v>
      </c>
      <c r="D4" s="74">
        <v>0.50760316410959405</v>
      </c>
      <c r="E4" s="74">
        <v>0.75874488617364999</v>
      </c>
      <c r="F4" s="74">
        <v>4.2007921764895997</v>
      </c>
      <c r="G4" s="77"/>
    </row>
    <row r="5" spans="1:7" s="76" customFormat="1">
      <c r="A5" s="90"/>
      <c r="B5" s="75" t="s">
        <v>10</v>
      </c>
      <c r="C5" s="84">
        <f>0*100</f>
        <v>0</v>
      </c>
      <c r="D5" s="84">
        <f>0.87916490127149*100</f>
        <v>87.916490127149004</v>
      </c>
      <c r="E5" s="74">
        <v>81.938052068418571</v>
      </c>
      <c r="F5" s="74">
        <v>0</v>
      </c>
      <c r="G5" s="78"/>
    </row>
    <row r="6" spans="1:7">
      <c r="A6" s="88" t="s">
        <v>11</v>
      </c>
      <c r="B6" s="25" t="s">
        <v>7</v>
      </c>
      <c r="C6" s="74">
        <v>2.8579764075833722</v>
      </c>
      <c r="D6" s="74">
        <v>2.8579776562578001</v>
      </c>
      <c r="E6" s="74">
        <v>2.85797730681402</v>
      </c>
      <c r="F6" s="74">
        <v>2.8579807500006602</v>
      </c>
      <c r="G6" s="77"/>
    </row>
    <row r="7" spans="1:7">
      <c r="A7" s="89" t="s">
        <v>11</v>
      </c>
      <c r="B7" s="25" t="s">
        <v>8</v>
      </c>
      <c r="C7" s="74">
        <v>0.22323956379652599</v>
      </c>
      <c r="D7" s="74">
        <v>0</v>
      </c>
      <c r="E7" s="74">
        <v>0</v>
      </c>
      <c r="F7" s="74">
        <v>0</v>
      </c>
      <c r="G7" s="77"/>
    </row>
    <row r="8" spans="1:7">
      <c r="A8" s="89" t="s">
        <v>11</v>
      </c>
      <c r="B8" s="25" t="s">
        <v>9</v>
      </c>
      <c r="C8" s="74">
        <v>2.6347366068423526</v>
      </c>
      <c r="D8" s="74">
        <v>2.8579776562578001</v>
      </c>
      <c r="E8" s="74">
        <v>2.85797730681402</v>
      </c>
      <c r="F8" s="74">
        <v>2.8579807500006602</v>
      </c>
      <c r="G8" s="77"/>
    </row>
    <row r="9" spans="1:7" s="76" customFormat="1">
      <c r="A9" s="90" t="s">
        <v>11</v>
      </c>
      <c r="B9" s="75" t="s">
        <v>10</v>
      </c>
      <c r="C9" s="84">
        <f>0.0781110590011103*100</f>
        <v>7.8111059001110306</v>
      </c>
      <c r="D9" s="84">
        <f>0*100</f>
        <v>0</v>
      </c>
      <c r="E9" s="74">
        <v>0</v>
      </c>
      <c r="F9" s="74">
        <v>0</v>
      </c>
      <c r="G9" s="78"/>
    </row>
    <row r="10" spans="1:7">
      <c r="A10" s="88" t="s">
        <v>12</v>
      </c>
      <c r="B10" s="25" t="s">
        <v>7</v>
      </c>
      <c r="C10" s="74">
        <v>56.139424894395802</v>
      </c>
      <c r="D10" s="74">
        <v>56.139429269467499</v>
      </c>
      <c r="E10" s="74">
        <v>56.139425315339601</v>
      </c>
      <c r="F10" s="74">
        <v>56.139424917838298</v>
      </c>
      <c r="G10" s="77"/>
    </row>
    <row r="11" spans="1:7">
      <c r="A11" s="89" t="s">
        <v>12</v>
      </c>
      <c r="B11" s="25" t="s">
        <v>8</v>
      </c>
      <c r="C11" s="74">
        <v>0</v>
      </c>
      <c r="D11" s="74">
        <v>28.2103635492969</v>
      </c>
      <c r="E11" s="74">
        <v>35.5409254119539</v>
      </c>
      <c r="F11" s="74">
        <v>0</v>
      </c>
      <c r="G11" s="77"/>
    </row>
    <row r="12" spans="1:7">
      <c r="A12" s="89" t="s">
        <v>12</v>
      </c>
      <c r="B12" s="25" t="s">
        <v>9</v>
      </c>
      <c r="C12" s="74">
        <v>56.139427052037604</v>
      </c>
      <c r="D12" s="74">
        <v>27.929065720170598</v>
      </c>
      <c r="E12" s="74">
        <v>20.598499903385701</v>
      </c>
      <c r="F12" s="74">
        <v>56.139424917838298</v>
      </c>
      <c r="G12" s="77"/>
    </row>
    <row r="13" spans="1:7" s="76" customFormat="1">
      <c r="A13" s="90" t="s">
        <v>12</v>
      </c>
      <c r="B13" s="75" t="s">
        <v>10</v>
      </c>
      <c r="C13" s="84">
        <f>0*100</f>
        <v>0</v>
      </c>
      <c r="D13" s="84">
        <f>0.502505349918825*100</f>
        <v>50.250534991882503</v>
      </c>
      <c r="E13" s="74">
        <v>63.308317127077288</v>
      </c>
      <c r="F13" s="74">
        <v>0</v>
      </c>
      <c r="G13" s="78"/>
    </row>
    <row r="14" spans="1:7">
      <c r="A14" s="88" t="s">
        <v>13</v>
      </c>
      <c r="B14" s="25" t="s">
        <v>7</v>
      </c>
      <c r="C14" s="74">
        <v>6.5549217770226527</v>
      </c>
      <c r="D14" s="74">
        <v>6.5549214934995499</v>
      </c>
      <c r="E14" s="74">
        <v>6.5549210998632201</v>
      </c>
      <c r="F14" s="74">
        <v>6.5549214934995499</v>
      </c>
      <c r="G14" s="77"/>
    </row>
    <row r="15" spans="1:7">
      <c r="A15" s="89" t="s">
        <v>13</v>
      </c>
      <c r="B15" s="25" t="s">
        <v>8</v>
      </c>
      <c r="C15" s="74">
        <v>4.80972359440144</v>
      </c>
      <c r="D15" s="74">
        <v>0</v>
      </c>
      <c r="E15" s="74">
        <v>6.5549210998632201</v>
      </c>
      <c r="F15" s="74">
        <v>0</v>
      </c>
      <c r="G15" s="77"/>
    </row>
    <row r="16" spans="1:7">
      <c r="A16" s="89" t="s">
        <v>13</v>
      </c>
      <c r="B16" s="25" t="s">
        <v>9</v>
      </c>
      <c r="C16" s="74">
        <v>1.7451979910767785</v>
      </c>
      <c r="D16" s="74">
        <v>6.5549214934995499</v>
      </c>
      <c r="E16" s="74">
        <v>0</v>
      </c>
      <c r="F16" s="74">
        <v>6.5549214934995499</v>
      </c>
      <c r="G16" s="77"/>
    </row>
    <row r="17" spans="1:7" s="76" customFormat="1">
      <c r="A17" s="90" t="s">
        <v>13</v>
      </c>
      <c r="B17" s="75" t="s">
        <v>10</v>
      </c>
      <c r="C17" s="84">
        <f>0.733757588269206*100</f>
        <v>73.375758826920602</v>
      </c>
      <c r="D17" s="84">
        <f>0*100</f>
        <v>0</v>
      </c>
      <c r="E17" s="74">
        <v>100</v>
      </c>
      <c r="F17" s="74">
        <v>0</v>
      </c>
      <c r="G17" s="78"/>
    </row>
    <row r="18" spans="1:7">
      <c r="A18" s="88" t="s">
        <v>14</v>
      </c>
      <c r="B18" s="25" t="s">
        <v>7</v>
      </c>
      <c r="C18" s="74">
        <v>9.1049439995742514</v>
      </c>
      <c r="D18" s="74">
        <v>9.1049412490667301</v>
      </c>
      <c r="E18" s="74">
        <v>9.1049396688422473</v>
      </c>
      <c r="F18" s="74">
        <v>9.1049473608732505</v>
      </c>
      <c r="G18" s="77"/>
    </row>
    <row r="19" spans="1:7">
      <c r="A19" s="89" t="s">
        <v>14</v>
      </c>
      <c r="B19" s="25" t="s">
        <v>8</v>
      </c>
      <c r="C19" s="74">
        <v>6.6503674877699206</v>
      </c>
      <c r="D19" s="74">
        <v>0</v>
      </c>
      <c r="E19" s="74">
        <v>9.0632831896309405</v>
      </c>
      <c r="F19" s="74">
        <v>0</v>
      </c>
      <c r="G19" s="77"/>
    </row>
    <row r="20" spans="1:7">
      <c r="A20" s="89" t="s">
        <v>14</v>
      </c>
      <c r="B20" s="25" t="s">
        <v>9</v>
      </c>
      <c r="C20" s="74">
        <v>2.4545762197439718</v>
      </c>
      <c r="D20" s="74">
        <v>9.1049412490667301</v>
      </c>
      <c r="E20" s="74">
        <v>4.16564792113066E-2</v>
      </c>
      <c r="F20" s="74">
        <v>9.1049473608732505</v>
      </c>
      <c r="G20" s="77"/>
    </row>
    <row r="21" spans="1:7" s="76" customFormat="1">
      <c r="A21" s="90" t="s">
        <v>14</v>
      </c>
      <c r="B21" s="75" t="s">
        <v>10</v>
      </c>
      <c r="C21" s="84">
        <f>0.730412783217655*100</f>
        <v>73.041278321765503</v>
      </c>
      <c r="D21" s="84">
        <f>0*100</f>
        <v>0</v>
      </c>
      <c r="E21" s="74">
        <v>99.542484840906113</v>
      </c>
      <c r="F21" s="74">
        <v>0</v>
      </c>
      <c r="G21" s="78"/>
    </row>
    <row r="22" spans="1:7">
      <c r="A22" s="88" t="s">
        <v>15</v>
      </c>
      <c r="B22" s="25" t="s">
        <v>7</v>
      </c>
      <c r="C22" s="74">
        <v>1.23121434500942</v>
      </c>
      <c r="D22" s="74">
        <v>1.23121434500942</v>
      </c>
      <c r="E22" s="74">
        <v>1.23121434500942</v>
      </c>
      <c r="F22" s="74">
        <v>1.2312143433532501</v>
      </c>
      <c r="G22" s="77"/>
    </row>
    <row r="23" spans="1:7">
      <c r="A23" s="89" t="s">
        <v>15</v>
      </c>
      <c r="B23" s="25" t="s">
        <v>8</v>
      </c>
      <c r="C23" s="74">
        <v>0</v>
      </c>
      <c r="D23" s="74">
        <v>0</v>
      </c>
      <c r="E23" s="74">
        <v>0</v>
      </c>
      <c r="F23" s="74">
        <v>0</v>
      </c>
      <c r="G23" s="77"/>
    </row>
    <row r="24" spans="1:7">
      <c r="A24" s="89" t="s">
        <v>15</v>
      </c>
      <c r="B24" s="25" t="s">
        <v>9</v>
      </c>
      <c r="C24" s="74">
        <v>1.23121434500942</v>
      </c>
      <c r="D24" s="74">
        <v>1.23121434500942</v>
      </c>
      <c r="E24" s="74">
        <v>1.23121434500942</v>
      </c>
      <c r="F24" s="74">
        <v>1.2312143433532501</v>
      </c>
      <c r="G24" s="77"/>
    </row>
    <row r="25" spans="1:7" s="76" customFormat="1">
      <c r="A25" s="90" t="s">
        <v>15</v>
      </c>
      <c r="B25" s="75" t="s">
        <v>10</v>
      </c>
      <c r="C25" s="84">
        <f>0*100</f>
        <v>0</v>
      </c>
      <c r="D25" s="84">
        <f>0*100</f>
        <v>0</v>
      </c>
      <c r="E25" s="74">
        <v>0</v>
      </c>
      <c r="F25" s="74">
        <v>0</v>
      </c>
      <c r="G25" s="78"/>
    </row>
    <row r="26" spans="1:7">
      <c r="A26" s="88" t="s">
        <v>16</v>
      </c>
      <c r="B26" s="25" t="s">
        <v>7</v>
      </c>
      <c r="C26" s="74">
        <v>967.58142579362402</v>
      </c>
      <c r="D26" s="74">
        <v>967.5814329019089</v>
      </c>
      <c r="E26" s="74">
        <v>967.58143019161196</v>
      </c>
      <c r="F26" s="74">
        <v>967.5814331092165</v>
      </c>
      <c r="G26" s="77"/>
    </row>
    <row r="27" spans="1:7">
      <c r="A27" s="89" t="s">
        <v>16</v>
      </c>
      <c r="B27" s="25" t="s">
        <v>8</v>
      </c>
      <c r="C27" s="74">
        <v>852.53185381177127</v>
      </c>
      <c r="D27" s="74">
        <v>4.49052042123596</v>
      </c>
      <c r="E27" s="74">
        <v>825.751005009496</v>
      </c>
      <c r="F27" s="74">
        <v>95.286914281830505</v>
      </c>
      <c r="G27" s="77"/>
    </row>
    <row r="28" spans="1:7">
      <c r="A28" s="89" t="s">
        <v>16</v>
      </c>
      <c r="B28" s="25" t="s">
        <v>9</v>
      </c>
      <c r="C28" s="74">
        <v>115.04957634737656</v>
      </c>
      <c r="D28" s="74">
        <v>963.09091248067296</v>
      </c>
      <c r="E28" s="74">
        <v>141.83042518211599</v>
      </c>
      <c r="F28" s="74">
        <v>872.29451882738601</v>
      </c>
      <c r="G28" s="77"/>
    </row>
    <row r="29" spans="1:7">
      <c r="A29" s="90" t="s">
        <v>16</v>
      </c>
      <c r="B29" s="26" t="s">
        <v>10</v>
      </c>
      <c r="C29" s="84">
        <f>0.881095720820098*100</f>
        <v>88.109572082009805</v>
      </c>
      <c r="D29" s="84">
        <f>0.00464097415322272*100</f>
        <v>0.464097415322272</v>
      </c>
      <c r="E29" s="74">
        <v>85.34175824829245</v>
      </c>
      <c r="F29" s="74">
        <v>9.8479477820938008</v>
      </c>
      <c r="G29" s="77"/>
    </row>
    <row r="30" spans="1:7">
      <c r="A30" s="88" t="s">
        <v>17</v>
      </c>
      <c r="B30" s="25" t="s">
        <v>7</v>
      </c>
      <c r="C30" s="74">
        <v>14.590463491355081</v>
      </c>
      <c r="D30" s="74">
        <v>14.590461989019101</v>
      </c>
      <c r="E30" s="74">
        <v>14.590461938515141</v>
      </c>
      <c r="F30" s="74">
        <v>14.590462073395701</v>
      </c>
      <c r="G30" s="77"/>
    </row>
    <row r="31" spans="1:7">
      <c r="A31" s="89" t="s">
        <v>17</v>
      </c>
      <c r="B31" s="25" t="s">
        <v>8</v>
      </c>
      <c r="C31" s="74">
        <v>10.594914994725025</v>
      </c>
      <c r="D31" s="74">
        <v>0</v>
      </c>
      <c r="E31" s="74">
        <v>8.6120010411554198</v>
      </c>
      <c r="F31" s="74">
        <v>0</v>
      </c>
      <c r="G31" s="77"/>
    </row>
    <row r="32" spans="1:7">
      <c r="A32" s="89" t="s">
        <v>17</v>
      </c>
      <c r="B32" s="25" t="s">
        <v>9</v>
      </c>
      <c r="C32" s="74">
        <v>3.9955476025058427</v>
      </c>
      <c r="D32" s="74">
        <v>14.590461989019101</v>
      </c>
      <c r="E32" s="74">
        <v>5.97846089735972</v>
      </c>
      <c r="F32" s="74">
        <v>14.590462073395701</v>
      </c>
      <c r="G32" s="77"/>
    </row>
    <row r="33" spans="1:7">
      <c r="A33" s="90" t="s">
        <v>17</v>
      </c>
      <c r="B33" s="26" t="s">
        <v>10</v>
      </c>
      <c r="C33" s="84">
        <f>0.726153422131008*100</f>
        <v>72.615342213100803</v>
      </c>
      <c r="D33" s="84">
        <f>0*100</f>
        <v>0</v>
      </c>
      <c r="E33" s="74">
        <v>59.024868968828933</v>
      </c>
      <c r="F33" s="74">
        <v>0</v>
      </c>
      <c r="G33" s="77"/>
    </row>
    <row r="34" spans="1:7">
      <c r="A34" s="88" t="s">
        <v>18</v>
      </c>
      <c r="B34" s="25" t="s">
        <v>7</v>
      </c>
      <c r="C34" s="74">
        <v>68.643385781139941</v>
      </c>
      <c r="D34" s="74">
        <v>68.6433856772383</v>
      </c>
      <c r="E34" s="74">
        <v>68.643387478778237</v>
      </c>
      <c r="F34" s="74">
        <v>68.643386858602895</v>
      </c>
      <c r="G34" s="77"/>
    </row>
    <row r="35" spans="1:7">
      <c r="A35" s="89" t="s">
        <v>18</v>
      </c>
      <c r="B35" s="25" t="s">
        <v>8</v>
      </c>
      <c r="C35" s="74">
        <v>62.183970215904552</v>
      </c>
      <c r="D35" s="74">
        <v>0</v>
      </c>
      <c r="E35" s="74">
        <v>60.279557208932601</v>
      </c>
      <c r="F35" s="74">
        <v>0</v>
      </c>
      <c r="G35" s="77"/>
    </row>
    <row r="36" spans="1:7">
      <c r="A36" s="89" t="s">
        <v>18</v>
      </c>
      <c r="B36" s="25" t="s">
        <v>9</v>
      </c>
      <c r="C36" s="74">
        <v>6.4594153592755621</v>
      </c>
      <c r="D36" s="74">
        <v>68.6433856772383</v>
      </c>
      <c r="E36" s="74">
        <v>8.3638302698456393</v>
      </c>
      <c r="F36" s="74">
        <v>68.643386858602895</v>
      </c>
      <c r="G36" s="77"/>
    </row>
    <row r="37" spans="1:7">
      <c r="A37" s="90" t="s">
        <v>18</v>
      </c>
      <c r="B37" s="26" t="s">
        <v>10</v>
      </c>
      <c r="C37" s="84">
        <f>0.905898937068309*100</f>
        <v>90.589893706830907</v>
      </c>
      <c r="D37" s="84">
        <f>0*100</f>
        <v>0</v>
      </c>
      <c r="E37" s="74">
        <v>87.815533910777063</v>
      </c>
      <c r="F37" s="74">
        <v>0</v>
      </c>
      <c r="G37" s="77"/>
    </row>
    <row r="38" spans="1:7">
      <c r="A38" s="88" t="s">
        <v>19</v>
      </c>
      <c r="B38" s="25" t="s">
        <v>7</v>
      </c>
      <c r="C38" s="74">
        <v>570.76443407025999</v>
      </c>
      <c r="D38" s="74">
        <v>570.76442736919603</v>
      </c>
      <c r="E38" s="74">
        <v>570.76443235986756</v>
      </c>
      <c r="F38" s="74">
        <v>570.76443977164604</v>
      </c>
      <c r="G38" s="77"/>
    </row>
    <row r="39" spans="1:7">
      <c r="A39" s="89" t="s">
        <v>19</v>
      </c>
      <c r="B39" s="25" t="s">
        <v>8</v>
      </c>
      <c r="C39" s="74">
        <v>255.60555802004023</v>
      </c>
      <c r="D39" s="74">
        <v>0</v>
      </c>
      <c r="E39" s="74">
        <v>492.848916664005</v>
      </c>
      <c r="F39" s="74">
        <v>0</v>
      </c>
      <c r="G39" s="77"/>
    </row>
    <row r="40" spans="1:7">
      <c r="A40" s="89" t="s">
        <v>19</v>
      </c>
      <c r="B40" s="25" t="s">
        <v>9</v>
      </c>
      <c r="C40" s="74">
        <v>315.15887582193955</v>
      </c>
      <c r="D40" s="74">
        <v>570.76442736919603</v>
      </c>
      <c r="E40" s="74">
        <v>77.915515695862595</v>
      </c>
      <c r="F40" s="74">
        <v>570.76443977164604</v>
      </c>
      <c r="G40" s="77"/>
    </row>
    <row r="41" spans="1:7">
      <c r="A41" s="90" t="s">
        <v>19</v>
      </c>
      <c r="B41" s="26" t="s">
        <v>10</v>
      </c>
      <c r="C41" s="84">
        <f>0.447830212890552*100</f>
        <v>44.783021289055199</v>
      </c>
      <c r="D41" s="84">
        <v>0</v>
      </c>
      <c r="E41" s="74">
        <v>86.348918874689659</v>
      </c>
      <c r="F41" s="74">
        <v>0</v>
      </c>
      <c r="G41" s="77"/>
    </row>
    <row r="42" spans="1:7">
      <c r="A42" s="88" t="s">
        <v>20</v>
      </c>
      <c r="B42" s="25" t="s">
        <v>7</v>
      </c>
      <c r="C42" s="74">
        <v>1447.0184916987482</v>
      </c>
      <c r="D42" s="74">
        <v>1447.0184934930101</v>
      </c>
      <c r="E42" s="74">
        <v>1447.01849480996</v>
      </c>
      <c r="F42" s="74">
        <v>1447.01848696814</v>
      </c>
      <c r="G42" s="77"/>
    </row>
    <row r="43" spans="1:7">
      <c r="A43" s="89" t="s">
        <v>20</v>
      </c>
      <c r="B43" s="25" t="s">
        <v>8</v>
      </c>
      <c r="C43" s="74">
        <v>488.92006222819998</v>
      </c>
      <c r="D43" s="74">
        <v>0</v>
      </c>
      <c r="E43" s="74">
        <v>972.20581184150501</v>
      </c>
      <c r="F43" s="74">
        <v>0</v>
      </c>
      <c r="G43" s="77"/>
    </row>
    <row r="44" spans="1:7">
      <c r="A44" s="89" t="s">
        <v>20</v>
      </c>
      <c r="B44" s="25" t="s">
        <v>9</v>
      </c>
      <c r="C44" s="74">
        <v>958.09842999874763</v>
      </c>
      <c r="D44" s="74">
        <v>1447.0184934930101</v>
      </c>
      <c r="E44" s="74">
        <v>474.81268296845502</v>
      </c>
      <c r="F44" s="74">
        <v>1447.01848696814</v>
      </c>
      <c r="G44" s="77"/>
    </row>
    <row r="45" spans="1:7">
      <c r="A45" s="90" t="s">
        <v>20</v>
      </c>
      <c r="B45" s="26" t="s">
        <v>10</v>
      </c>
      <c r="C45" s="84">
        <f>0.337881004999615*100</f>
        <v>33.788100499961502</v>
      </c>
      <c r="D45" s="84">
        <v>0</v>
      </c>
      <c r="E45" s="74">
        <v>67.186826936112311</v>
      </c>
      <c r="F45" s="80">
        <v>0</v>
      </c>
      <c r="G45" s="77" t="s">
        <v>21</v>
      </c>
    </row>
    <row r="46" spans="1:7">
      <c r="A46" s="88" t="s">
        <v>22</v>
      </c>
      <c r="B46" s="25" t="s">
        <v>7</v>
      </c>
      <c r="C46" s="74">
        <v>37.719313359584213</v>
      </c>
      <c r="D46" s="74">
        <v>37.719313455755703</v>
      </c>
      <c r="E46" s="74">
        <v>37.719312561690771</v>
      </c>
      <c r="F46" s="74">
        <v>37.719310705537701</v>
      </c>
      <c r="G46" s="77"/>
    </row>
    <row r="47" spans="1:7">
      <c r="A47" s="89" t="s">
        <v>22</v>
      </c>
      <c r="B47" s="25" t="s">
        <v>8</v>
      </c>
      <c r="C47" s="74">
        <v>17.997782485360979</v>
      </c>
      <c r="D47" s="74">
        <v>0</v>
      </c>
      <c r="E47" s="74">
        <v>35.621056310065498</v>
      </c>
      <c r="F47" s="74">
        <v>27.3223846666078</v>
      </c>
      <c r="G47" s="77"/>
    </row>
    <row r="48" spans="1:7">
      <c r="A48" s="89" t="s">
        <v>22</v>
      </c>
      <c r="B48" s="25" t="s">
        <v>9</v>
      </c>
      <c r="C48" s="74">
        <v>19.721530972633325</v>
      </c>
      <c r="D48" s="74">
        <v>37.719313455755703</v>
      </c>
      <c r="E48" s="74">
        <v>2.0982562516252701</v>
      </c>
      <c r="F48" s="74">
        <v>10.3969260389299</v>
      </c>
      <c r="G48" s="77"/>
    </row>
    <row r="49" spans="1:7">
      <c r="A49" s="90" t="s">
        <v>22</v>
      </c>
      <c r="B49" s="26" t="s">
        <v>10</v>
      </c>
      <c r="C49" s="84">
        <f>0.47715032121039*100</f>
        <v>47.715032121039002</v>
      </c>
      <c r="D49" s="84">
        <v>0</v>
      </c>
      <c r="E49" s="74">
        <v>94.437183211667687</v>
      </c>
      <c r="F49" s="74">
        <v>72.436065653226549</v>
      </c>
      <c r="G49" s="77"/>
    </row>
    <row r="50" spans="1:7">
      <c r="A50" s="88" t="s">
        <v>23</v>
      </c>
      <c r="B50" s="25" t="s">
        <v>7</v>
      </c>
      <c r="C50" s="74">
        <v>279.91119418942299</v>
      </c>
      <c r="D50" s="74">
        <v>279.91119842174419</v>
      </c>
      <c r="E50" s="74">
        <v>279.9111909352178</v>
      </c>
      <c r="F50" s="74">
        <v>279.91119404337098</v>
      </c>
      <c r="G50" s="77"/>
    </row>
    <row r="51" spans="1:7">
      <c r="A51" s="89" t="s">
        <v>23</v>
      </c>
      <c r="B51" s="25" t="s">
        <v>8</v>
      </c>
      <c r="C51" s="74">
        <v>94.042581709238249</v>
      </c>
      <c r="D51" s="74">
        <v>62.7116363082812</v>
      </c>
      <c r="E51" s="74">
        <v>236.75112057567401</v>
      </c>
      <c r="F51" s="74">
        <v>0</v>
      </c>
      <c r="G51" s="77"/>
    </row>
    <row r="52" spans="1:7">
      <c r="A52" s="89" t="s">
        <v>23</v>
      </c>
      <c r="B52" s="25" t="s">
        <v>9</v>
      </c>
      <c r="C52" s="74">
        <v>185.86861451129712</v>
      </c>
      <c r="D52" s="74">
        <v>217.199562113463</v>
      </c>
      <c r="E52" s="74">
        <v>43.160070359543802</v>
      </c>
      <c r="F52" s="74">
        <v>279.91119404337098</v>
      </c>
      <c r="G52" s="77"/>
    </row>
    <row r="53" spans="1:7">
      <c r="A53" s="90" t="s">
        <v>23</v>
      </c>
      <c r="B53" s="26" t="s">
        <v>10</v>
      </c>
      <c r="C53" s="84">
        <f>0.335972921631699*100</f>
        <v>33.597292163169904</v>
      </c>
      <c r="D53" s="84">
        <f>0.22404118399648*100</f>
        <v>22.404118399647999</v>
      </c>
      <c r="E53" s="74">
        <v>84.580798568524301</v>
      </c>
      <c r="F53" s="74">
        <v>0</v>
      </c>
      <c r="G53" s="77"/>
    </row>
    <row r="54" spans="1:7">
      <c r="A54" s="88" t="s">
        <v>24</v>
      </c>
      <c r="B54" s="25" t="s">
        <v>7</v>
      </c>
      <c r="C54" s="74">
        <v>281.7706333629219</v>
      </c>
      <c r="D54" s="74">
        <v>281.770637330017</v>
      </c>
      <c r="E54" s="74">
        <v>281.77063327738881</v>
      </c>
      <c r="F54" s="74">
        <v>281.77065015517297</v>
      </c>
      <c r="G54" s="77"/>
    </row>
    <row r="55" spans="1:7">
      <c r="A55" s="89" t="s">
        <v>24</v>
      </c>
      <c r="B55" s="25" t="s">
        <v>8</v>
      </c>
      <c r="C55" s="74">
        <v>122.98950594621004</v>
      </c>
      <c r="D55" s="74">
        <v>0</v>
      </c>
      <c r="E55" s="74">
        <v>227.76412911437899</v>
      </c>
      <c r="F55" s="74">
        <v>0</v>
      </c>
      <c r="G55" s="77"/>
    </row>
    <row r="56" spans="1:7">
      <c r="A56" s="89" t="s">
        <v>24</v>
      </c>
      <c r="B56" s="25" t="s">
        <v>9</v>
      </c>
      <c r="C56" s="74">
        <v>158.78112843187242</v>
      </c>
      <c r="D56" s="74">
        <v>281.770637330017</v>
      </c>
      <c r="E56" s="74">
        <v>54.006504163009801</v>
      </c>
      <c r="F56" s="74">
        <v>281.77065015517297</v>
      </c>
      <c r="G56" s="77"/>
    </row>
    <row r="57" spans="1:7">
      <c r="A57" s="90" t="s">
        <v>24</v>
      </c>
      <c r="B57" s="26" t="s">
        <v>10</v>
      </c>
      <c r="C57" s="84">
        <f>0.436488020338865*100</f>
        <v>43.648802033886504</v>
      </c>
      <c r="D57" s="84">
        <v>0</v>
      </c>
      <c r="E57" s="74">
        <v>80.83316790865031</v>
      </c>
      <c r="F57" s="74">
        <v>0</v>
      </c>
      <c r="G57" s="77"/>
    </row>
    <row r="58" spans="1:7">
      <c r="A58" s="88" t="s">
        <v>25</v>
      </c>
      <c r="B58" s="25" t="s">
        <v>7</v>
      </c>
      <c r="C58" s="74">
        <v>4.8540315106967498</v>
      </c>
      <c r="D58" s="74">
        <v>4.8540296535131597</v>
      </c>
      <c r="E58" s="74">
        <v>4.8540284248212497</v>
      </c>
      <c r="F58" s="74">
        <v>4.8540335193093904</v>
      </c>
      <c r="G58" s="77"/>
    </row>
    <row r="59" spans="1:7">
      <c r="A59" s="89" t="s">
        <v>25</v>
      </c>
      <c r="B59" s="25" t="s">
        <v>8</v>
      </c>
      <c r="C59" s="74">
        <v>2.3400829289687328</v>
      </c>
      <c r="D59" s="74">
        <v>0</v>
      </c>
      <c r="E59" s="74">
        <v>0</v>
      </c>
      <c r="F59" s="74">
        <v>0</v>
      </c>
      <c r="G59" s="77"/>
    </row>
    <row r="60" spans="1:7">
      <c r="A60" s="89" t="s">
        <v>25</v>
      </c>
      <c r="B60" s="25" t="s">
        <v>9</v>
      </c>
      <c r="C60" s="74">
        <v>2.5139486330906693</v>
      </c>
      <c r="D60" s="74">
        <v>4.8540296535131597</v>
      </c>
      <c r="E60" s="74">
        <v>4.8540284248212497</v>
      </c>
      <c r="F60" s="74">
        <v>4.8540335193093904</v>
      </c>
      <c r="G60" s="77"/>
    </row>
    <row r="61" spans="1:7">
      <c r="A61" s="90" t="s">
        <v>25</v>
      </c>
      <c r="B61" s="26" t="s">
        <v>10</v>
      </c>
      <c r="C61" s="84">
        <f>0.482090592904461*100</f>
        <v>48.209059290446099</v>
      </c>
      <c r="D61" s="84">
        <v>0</v>
      </c>
      <c r="E61" s="74">
        <v>0</v>
      </c>
      <c r="F61" s="74">
        <v>0</v>
      </c>
      <c r="G61" s="77"/>
    </row>
    <row r="62" spans="1:7">
      <c r="A62" s="88" t="s">
        <v>26</v>
      </c>
      <c r="B62" s="25" t="s">
        <v>7</v>
      </c>
      <c r="C62" s="74">
        <v>564.52020483630281</v>
      </c>
      <c r="D62" s="74">
        <v>564.52021196886301</v>
      </c>
      <c r="E62" s="74">
        <v>564.52020554812191</v>
      </c>
      <c r="F62" s="74">
        <v>564.52023847854696</v>
      </c>
      <c r="G62" s="77"/>
    </row>
    <row r="63" spans="1:7">
      <c r="A63" s="89" t="s">
        <v>26</v>
      </c>
      <c r="B63" s="25" t="s">
        <v>8</v>
      </c>
      <c r="C63" s="74">
        <v>272.79083218932539</v>
      </c>
      <c r="D63" s="74">
        <v>0</v>
      </c>
      <c r="E63" s="74">
        <v>505.569935872938</v>
      </c>
      <c r="F63" s="74">
        <v>0</v>
      </c>
      <c r="G63" s="77"/>
    </row>
    <row r="64" spans="1:7">
      <c r="A64" s="89" t="s">
        <v>26</v>
      </c>
      <c r="B64" s="25" t="s">
        <v>9</v>
      </c>
      <c r="C64" s="74">
        <v>291.72937469694057</v>
      </c>
      <c r="D64" s="74">
        <v>564.52021196886301</v>
      </c>
      <c r="E64" s="74">
        <v>58.950269675183897</v>
      </c>
      <c r="F64" s="74">
        <v>564.52023847854696</v>
      </c>
      <c r="G64" s="77"/>
    </row>
    <row r="65" spans="1:7">
      <c r="A65" s="90" t="s">
        <v>26</v>
      </c>
      <c r="B65" s="26" t="s">
        <v>10</v>
      </c>
      <c r="C65" s="84">
        <f>0.483225985274394*100</f>
        <v>48.322598527439396</v>
      </c>
      <c r="D65" s="84">
        <v>0</v>
      </c>
      <c r="E65" s="74">
        <v>89.557456208685025</v>
      </c>
      <c r="F65" s="74">
        <v>0</v>
      </c>
      <c r="G65" s="77"/>
    </row>
    <row r="66" spans="1:7">
      <c r="A66" s="88" t="s">
        <v>27</v>
      </c>
      <c r="B66" s="25" t="s">
        <v>7</v>
      </c>
      <c r="C66" s="74">
        <v>28.914648637848501</v>
      </c>
      <c r="D66" s="74">
        <v>28.914648637848501</v>
      </c>
      <c r="E66" s="74">
        <v>28.914648518477822</v>
      </c>
      <c r="F66" s="74">
        <v>28.914648637848501</v>
      </c>
      <c r="G66" s="77"/>
    </row>
    <row r="67" spans="1:7">
      <c r="A67" s="89" t="s">
        <v>27</v>
      </c>
      <c r="B67" s="25" t="s">
        <v>8</v>
      </c>
      <c r="C67" s="74">
        <v>14.45732431892425</v>
      </c>
      <c r="D67" s="74">
        <v>0</v>
      </c>
      <c r="E67" s="74">
        <v>27.960708607104099</v>
      </c>
      <c r="F67" s="74">
        <v>0</v>
      </c>
      <c r="G67" s="77"/>
    </row>
    <row r="68" spans="1:7">
      <c r="A68" s="89" t="s">
        <v>27</v>
      </c>
      <c r="B68" s="25" t="s">
        <v>9</v>
      </c>
      <c r="C68" s="74">
        <v>14.45732431892425</v>
      </c>
      <c r="D68" s="74">
        <v>28.914648637848501</v>
      </c>
      <c r="E68" s="74">
        <v>0.95393991137372303</v>
      </c>
      <c r="F68" s="74">
        <v>28.914648637848501</v>
      </c>
      <c r="G68" s="77"/>
    </row>
    <row r="69" spans="1:7">
      <c r="A69" s="90" t="s">
        <v>27</v>
      </c>
      <c r="B69" s="26" t="s">
        <v>10</v>
      </c>
      <c r="C69" s="84">
        <f>0.5*100</f>
        <v>50</v>
      </c>
      <c r="D69" s="84">
        <v>0</v>
      </c>
      <c r="E69" s="74">
        <v>96.700842098204618</v>
      </c>
      <c r="F69" s="74">
        <v>0</v>
      </c>
      <c r="G69" s="77"/>
    </row>
    <row r="70" spans="1:7">
      <c r="A70" s="88" t="s">
        <v>28</v>
      </c>
      <c r="B70" s="25" t="s">
        <v>7</v>
      </c>
      <c r="C70" s="74">
        <v>277.01862025127821</v>
      </c>
      <c r="D70" s="74">
        <v>277.01862010972701</v>
      </c>
      <c r="E70" s="74">
        <v>277.01861907976382</v>
      </c>
      <c r="F70" s="74">
        <v>277.01862262350221</v>
      </c>
      <c r="G70" s="77"/>
    </row>
    <row r="71" spans="1:7">
      <c r="A71" s="89" t="s">
        <v>28</v>
      </c>
      <c r="B71" s="25" t="s">
        <v>8</v>
      </c>
      <c r="C71" s="74">
        <v>145.90500980179138</v>
      </c>
      <c r="D71" s="74">
        <v>0</v>
      </c>
      <c r="E71" s="74">
        <v>271.85650687598599</v>
      </c>
      <c r="F71" s="74">
        <v>19.480665577525201</v>
      </c>
      <c r="G71" s="77"/>
    </row>
    <row r="72" spans="1:7">
      <c r="A72" s="89" t="s">
        <v>28</v>
      </c>
      <c r="B72" s="25" t="s">
        <v>9</v>
      </c>
      <c r="C72" s="74">
        <v>131.11361020707048</v>
      </c>
      <c r="D72" s="74">
        <v>277.01862010972701</v>
      </c>
      <c r="E72" s="74">
        <v>5.1621122037778102</v>
      </c>
      <c r="F72" s="74">
        <v>257.53795704597701</v>
      </c>
      <c r="G72" s="77"/>
    </row>
    <row r="73" spans="1:7">
      <c r="A73" s="90" t="s">
        <v>28</v>
      </c>
      <c r="B73" s="26" t="s">
        <v>10</v>
      </c>
      <c r="C73" s="84">
        <f>0.526697482174461*100</f>
        <v>52.669748217446099</v>
      </c>
      <c r="D73" s="84">
        <v>0</v>
      </c>
      <c r="E73" s="74">
        <v>98.136546842618017</v>
      </c>
      <c r="F73" s="74">
        <v>7.0322584788826639</v>
      </c>
      <c r="G73" s="77"/>
    </row>
    <row r="74" spans="1:7">
      <c r="A74" s="88" t="s">
        <v>29</v>
      </c>
      <c r="B74" s="25" t="s">
        <v>7</v>
      </c>
      <c r="C74" s="74">
        <v>510.10116279750912</v>
      </c>
      <c r="D74" s="74">
        <v>510.10115818298129</v>
      </c>
      <c r="E74" s="74">
        <v>510.10116503503298</v>
      </c>
      <c r="F74" s="74">
        <v>510.101162189121</v>
      </c>
      <c r="G74" s="77"/>
    </row>
    <row r="75" spans="1:7">
      <c r="A75" s="89" t="s">
        <v>29</v>
      </c>
      <c r="B75" s="25" t="s">
        <v>8</v>
      </c>
      <c r="C75" s="74">
        <v>153.70841152251052</v>
      </c>
      <c r="D75" s="74">
        <v>92.465950219426304</v>
      </c>
      <c r="E75" s="74">
        <v>388.75619873721899</v>
      </c>
      <c r="F75" s="74">
        <v>0</v>
      </c>
      <c r="G75" s="77"/>
    </row>
    <row r="76" spans="1:7">
      <c r="A76" s="89" t="s">
        <v>29</v>
      </c>
      <c r="B76" s="25" t="s">
        <v>9</v>
      </c>
      <c r="C76" s="74">
        <v>356.39274787317675</v>
      </c>
      <c r="D76" s="74">
        <v>417.63520796355499</v>
      </c>
      <c r="E76" s="74">
        <v>121.344966297814</v>
      </c>
      <c r="F76" s="74">
        <v>510.101162189121</v>
      </c>
      <c r="G76" s="77"/>
    </row>
    <row r="77" spans="1:7">
      <c r="A77" s="90" t="s">
        <v>29</v>
      </c>
      <c r="B77" s="26" t="s">
        <v>10</v>
      </c>
      <c r="C77" s="84">
        <f>0.30132927100095*100</f>
        <v>30.132927100095003</v>
      </c>
      <c r="D77" s="84">
        <f>0.181269829985874*100</f>
        <v>18.126982998587398</v>
      </c>
      <c r="E77" s="74">
        <v>76.211588089691944</v>
      </c>
      <c r="F77" s="74">
        <v>0</v>
      </c>
      <c r="G77" s="77"/>
    </row>
    <row r="78" spans="1:7">
      <c r="A78" s="88" t="s">
        <v>30</v>
      </c>
      <c r="B78" s="25" t="s">
        <v>7</v>
      </c>
      <c r="C78" s="74">
        <v>44.318488691002699</v>
      </c>
      <c r="D78" s="74">
        <v>44.318487328980403</v>
      </c>
      <c r="E78" s="74">
        <v>44.31848710671111</v>
      </c>
      <c r="F78" s="74">
        <v>44.318495645073298</v>
      </c>
      <c r="G78" s="77"/>
    </row>
    <row r="79" spans="1:7">
      <c r="A79" s="89" t="s">
        <v>30</v>
      </c>
      <c r="B79" s="25" t="s">
        <v>8</v>
      </c>
      <c r="C79" s="74">
        <v>2.1614364606640697</v>
      </c>
      <c r="D79" s="74">
        <v>0</v>
      </c>
      <c r="E79" s="74">
        <v>1.2082168810816901E-2</v>
      </c>
      <c r="F79" s="74">
        <v>0</v>
      </c>
      <c r="G79" s="77"/>
    </row>
    <row r="80" spans="1:7">
      <c r="A80" s="89" t="s">
        <v>30</v>
      </c>
      <c r="B80" s="25" t="s">
        <v>9</v>
      </c>
      <c r="C80" s="74">
        <v>42.157051835794753</v>
      </c>
      <c r="D80" s="74">
        <v>44.318487328980403</v>
      </c>
      <c r="E80" s="74">
        <v>44.306404937900297</v>
      </c>
      <c r="F80" s="74">
        <v>44.318495645073298</v>
      </c>
      <c r="G80" s="77"/>
    </row>
    <row r="81" spans="1:7">
      <c r="A81" s="90" t="s">
        <v>30</v>
      </c>
      <c r="B81" s="26" t="s">
        <v>10</v>
      </c>
      <c r="C81" s="84">
        <f>0.0487705362819124*100</f>
        <v>4.8770536281912396</v>
      </c>
      <c r="D81" s="84">
        <v>0</v>
      </c>
      <c r="E81" s="74">
        <v>2.7262141827461679E-2</v>
      </c>
      <c r="F81" s="74">
        <v>0</v>
      </c>
      <c r="G81" s="77"/>
    </row>
    <row r="82" spans="1:7">
      <c r="A82" s="88" t="s">
        <v>31</v>
      </c>
      <c r="B82" s="25" t="s">
        <v>7</v>
      </c>
      <c r="C82" s="74">
        <v>14.7948970284715</v>
      </c>
      <c r="D82" s="74">
        <v>14.794897605169</v>
      </c>
      <c r="E82" s="74">
        <v>14.794898022777939</v>
      </c>
      <c r="F82" s="74">
        <v>14.7949019593642</v>
      </c>
      <c r="G82" s="77"/>
    </row>
    <row r="83" spans="1:7">
      <c r="A83" s="89" t="s">
        <v>31</v>
      </c>
      <c r="B83" s="25" t="s">
        <v>8</v>
      </c>
      <c r="C83" s="74">
        <v>7.3974482240294748</v>
      </c>
      <c r="D83" s="74">
        <v>0</v>
      </c>
      <c r="E83" s="74">
        <v>1.8963297411651401</v>
      </c>
      <c r="F83" s="74">
        <v>0</v>
      </c>
      <c r="G83" s="77"/>
    </row>
    <row r="84" spans="1:7">
      <c r="A84" s="89" t="s">
        <v>31</v>
      </c>
      <c r="B84" s="25" t="s">
        <v>9</v>
      </c>
      <c r="C84" s="74">
        <v>7.3974485142357498</v>
      </c>
      <c r="D84" s="74">
        <v>14.794897605169</v>
      </c>
      <c r="E84" s="74">
        <v>12.8985682816128</v>
      </c>
      <c r="F84" s="74">
        <v>14.7949019593642</v>
      </c>
      <c r="G84" s="77"/>
    </row>
    <row r="85" spans="1:7">
      <c r="A85" s="90" t="s">
        <v>31</v>
      </c>
      <c r="B85" s="26" t="s">
        <v>10</v>
      </c>
      <c r="C85" s="84">
        <f>0.499999980384705*100</f>
        <v>49.999998038470501</v>
      </c>
      <c r="D85" s="84">
        <v>0</v>
      </c>
      <c r="E85" s="74">
        <v>12.81745733053102</v>
      </c>
      <c r="F85" s="74">
        <v>0</v>
      </c>
      <c r="G85" s="77"/>
    </row>
    <row r="86" spans="1:7">
      <c r="A86" s="88" t="s">
        <v>32</v>
      </c>
      <c r="B86" s="25" t="s">
        <v>7</v>
      </c>
      <c r="C86" s="74">
        <v>97.150013975993105</v>
      </c>
      <c r="D86" s="74">
        <v>97.150009733768698</v>
      </c>
      <c r="E86" s="74">
        <v>97.150012753271497</v>
      </c>
      <c r="F86" s="74">
        <v>97.150011977497897</v>
      </c>
      <c r="G86" s="77"/>
    </row>
    <row r="87" spans="1:7">
      <c r="A87" s="89" t="s">
        <v>32</v>
      </c>
      <c r="B87" s="25" t="s">
        <v>8</v>
      </c>
      <c r="C87" s="74">
        <v>27.567588222469801</v>
      </c>
      <c r="D87" s="74">
        <v>0</v>
      </c>
      <c r="E87" s="74">
        <v>0</v>
      </c>
      <c r="F87" s="74">
        <v>0</v>
      </c>
      <c r="G87" s="77"/>
    </row>
    <row r="88" spans="1:7">
      <c r="A88" s="89" t="s">
        <v>32</v>
      </c>
      <c r="B88" s="25" t="s">
        <v>9</v>
      </c>
      <c r="C88" s="74">
        <v>69.582425204639151</v>
      </c>
      <c r="D88" s="74">
        <v>97.150009733768698</v>
      </c>
      <c r="E88" s="74">
        <v>97.150012753271497</v>
      </c>
      <c r="F88" s="74">
        <v>97.150011977497897</v>
      </c>
      <c r="G88" s="77"/>
    </row>
    <row r="89" spans="1:7">
      <c r="A89" s="90" t="s">
        <v>32</v>
      </c>
      <c r="B89" s="26" t="s">
        <v>10</v>
      </c>
      <c r="C89" s="84">
        <f>0.283763090649499*100</f>
        <v>28.376309064949901</v>
      </c>
      <c r="D89" s="84">
        <v>0</v>
      </c>
      <c r="E89" s="74">
        <v>0</v>
      </c>
      <c r="F89" s="74">
        <v>0</v>
      </c>
      <c r="G89" s="77"/>
    </row>
    <row r="90" spans="1:7">
      <c r="A90" s="88" t="s">
        <v>33</v>
      </c>
      <c r="B90" s="25" t="s">
        <v>7</v>
      </c>
      <c r="C90" s="74">
        <v>433.562866627662</v>
      </c>
      <c r="D90" s="74">
        <v>433.56286664055398</v>
      </c>
      <c r="E90" s="74">
        <v>433.56286698369541</v>
      </c>
      <c r="F90" s="74">
        <v>433.56286508154602</v>
      </c>
      <c r="G90" s="77"/>
    </row>
    <row r="91" spans="1:7">
      <c r="A91" s="89" t="s">
        <v>33</v>
      </c>
      <c r="B91" s="25" t="s">
        <v>8</v>
      </c>
      <c r="C91" s="74">
        <v>55.856103296778997</v>
      </c>
      <c r="D91" s="74">
        <v>0</v>
      </c>
      <c r="E91" s="74">
        <v>0.14260098955242301</v>
      </c>
      <c r="F91" s="74">
        <v>0</v>
      </c>
      <c r="G91" s="77"/>
    </row>
    <row r="92" spans="1:7">
      <c r="A92" s="89" t="s">
        <v>33</v>
      </c>
      <c r="B92" s="25" t="s">
        <v>9</v>
      </c>
      <c r="C92" s="74">
        <v>377.70676349138273</v>
      </c>
      <c r="D92" s="74">
        <v>433.56286664055398</v>
      </c>
      <c r="E92" s="74">
        <v>433.42026599414299</v>
      </c>
      <c r="F92" s="74">
        <v>433.56286508154602</v>
      </c>
      <c r="G92" s="77"/>
    </row>
    <row r="93" spans="1:7">
      <c r="A93" s="90" t="s">
        <v>33</v>
      </c>
      <c r="B93" s="26" t="s">
        <v>10</v>
      </c>
      <c r="C93" s="85">
        <f>0.128830459423887*100</f>
        <v>12.8830459423887</v>
      </c>
      <c r="D93" s="84">
        <v>0</v>
      </c>
      <c r="E93" s="74">
        <v>3.2890498797671634E-2</v>
      </c>
      <c r="F93" s="74">
        <v>0</v>
      </c>
      <c r="G93" s="77" t="s">
        <v>34</v>
      </c>
    </row>
    <row r="94" spans="1:7">
      <c r="A94" s="88" t="s">
        <v>35</v>
      </c>
      <c r="B94" s="25" t="s">
        <v>7</v>
      </c>
      <c r="C94" s="74">
        <v>87.945474797147995</v>
      </c>
      <c r="D94" s="74">
        <v>87.945467841751906</v>
      </c>
      <c r="E94" s="74">
        <v>87.945466892050064</v>
      </c>
      <c r="F94" s="74">
        <v>87.945482280466393</v>
      </c>
      <c r="G94" s="77"/>
    </row>
    <row r="95" spans="1:7">
      <c r="A95" s="89" t="s">
        <v>35</v>
      </c>
      <c r="B95" s="25" t="s">
        <v>8</v>
      </c>
      <c r="C95" s="74">
        <v>31.057242124688898</v>
      </c>
      <c r="D95" s="74">
        <v>0</v>
      </c>
      <c r="E95" s="74">
        <v>6.76316882002687E-2</v>
      </c>
      <c r="F95" s="74">
        <v>0</v>
      </c>
      <c r="G95" s="77"/>
    </row>
    <row r="96" spans="1:7">
      <c r="A96" s="89" t="s">
        <v>35</v>
      </c>
      <c r="B96" s="25" t="s">
        <v>9</v>
      </c>
      <c r="C96" s="74">
        <v>56.888232637904473</v>
      </c>
      <c r="D96" s="74">
        <v>87.945467841751906</v>
      </c>
      <c r="E96" s="74">
        <v>87.877835203849799</v>
      </c>
      <c r="F96" s="74">
        <v>87.945482280466393</v>
      </c>
      <c r="G96" s="77"/>
    </row>
    <row r="97" spans="1:7">
      <c r="A97" s="90" t="s">
        <v>35</v>
      </c>
      <c r="B97" s="26" t="s">
        <v>10</v>
      </c>
      <c r="C97" s="84">
        <f>0.353142014371114*100</f>
        <v>35.3142014371114</v>
      </c>
      <c r="D97" s="84">
        <v>0</v>
      </c>
      <c r="E97" s="74">
        <v>7.6901846781124258E-2</v>
      </c>
      <c r="F97" s="74">
        <v>0</v>
      </c>
      <c r="G97" s="77"/>
    </row>
    <row r="98" spans="1:7">
      <c r="A98" s="88" t="s">
        <v>36</v>
      </c>
      <c r="B98" s="25" t="s">
        <v>7</v>
      </c>
      <c r="C98" s="74">
        <v>280.84822914232387</v>
      </c>
      <c r="D98" s="74">
        <v>280.84822853163303</v>
      </c>
      <c r="E98" s="74">
        <v>280.84822921445624</v>
      </c>
      <c r="F98" s="74">
        <v>280.848233427644</v>
      </c>
      <c r="G98" s="77"/>
    </row>
    <row r="99" spans="1:7">
      <c r="A99" s="89" t="s">
        <v>36</v>
      </c>
      <c r="B99" s="25" t="s">
        <v>8</v>
      </c>
      <c r="C99" s="74">
        <v>16.78676516566815</v>
      </c>
      <c r="D99" s="74">
        <v>0</v>
      </c>
      <c r="E99" s="74">
        <v>0.69218981427122095</v>
      </c>
      <c r="F99" s="74">
        <v>0</v>
      </c>
      <c r="G99" s="77"/>
    </row>
    <row r="100" spans="1:7">
      <c r="A100" s="89" t="s">
        <v>36</v>
      </c>
      <c r="B100" s="25" t="s">
        <v>9</v>
      </c>
      <c r="C100" s="74">
        <v>264.06146287884121</v>
      </c>
      <c r="D100" s="74">
        <v>280.84822853163303</v>
      </c>
      <c r="E100" s="74">
        <v>280.15603940018502</v>
      </c>
      <c r="F100" s="74">
        <v>280.848233427644</v>
      </c>
      <c r="G100" s="77"/>
    </row>
    <row r="101" spans="1:7">
      <c r="A101" s="90" t="s">
        <v>36</v>
      </c>
      <c r="B101" s="26" t="s">
        <v>10</v>
      </c>
      <c r="C101" s="84">
        <f>0.0597716610744988*100</f>
        <v>5.9771661074498796</v>
      </c>
      <c r="D101" s="84">
        <v>0</v>
      </c>
      <c r="E101" s="74">
        <v>0.24646401232697948</v>
      </c>
      <c r="F101" s="74">
        <v>0</v>
      </c>
      <c r="G101" s="77"/>
    </row>
    <row r="102" spans="1:7">
      <c r="A102" s="88" t="s">
        <v>37</v>
      </c>
      <c r="B102" s="25" t="s">
        <v>7</v>
      </c>
      <c r="C102" s="74">
        <v>770.05579286417799</v>
      </c>
      <c r="D102" s="74">
        <v>770.05578827547504</v>
      </c>
      <c r="E102" s="74">
        <v>770.05578503782795</v>
      </c>
      <c r="F102" s="74">
        <v>770.05579200588795</v>
      </c>
      <c r="G102" s="77"/>
    </row>
    <row r="103" spans="1:7">
      <c r="A103" s="89" t="s">
        <v>37</v>
      </c>
      <c r="B103" s="25" t="s">
        <v>8</v>
      </c>
      <c r="C103" s="74">
        <v>258.46530093952026</v>
      </c>
      <c r="D103" s="74">
        <v>0</v>
      </c>
      <c r="E103" s="74">
        <v>0</v>
      </c>
      <c r="F103" s="74">
        <v>0</v>
      </c>
      <c r="G103" s="77"/>
    </row>
    <row r="104" spans="1:7">
      <c r="A104" s="89" t="s">
        <v>37</v>
      </c>
      <c r="B104" s="25" t="s">
        <v>9</v>
      </c>
      <c r="C104" s="74">
        <v>511.59049188860598</v>
      </c>
      <c r="D104" s="74">
        <v>770.05578827547504</v>
      </c>
      <c r="E104" s="74">
        <v>770.05578503782795</v>
      </c>
      <c r="F104" s="74">
        <v>770.05579200588795</v>
      </c>
      <c r="G104" s="77"/>
    </row>
    <row r="105" spans="1:7">
      <c r="A105" s="90" t="s">
        <v>37</v>
      </c>
      <c r="B105" s="26" t="s">
        <v>10</v>
      </c>
      <c r="C105" s="84">
        <f>0.335644901752084*100</f>
        <v>33.564490175208398</v>
      </c>
      <c r="D105" s="84">
        <v>0</v>
      </c>
      <c r="E105" s="74">
        <v>0</v>
      </c>
      <c r="F105" s="74">
        <v>0</v>
      </c>
      <c r="G105" s="77"/>
    </row>
    <row r="106" spans="1:7">
      <c r="A106" s="88" t="s">
        <v>38</v>
      </c>
      <c r="B106" s="25" t="s">
        <v>7</v>
      </c>
      <c r="C106" s="74">
        <v>591.22390778091471</v>
      </c>
      <c r="D106" s="74">
        <v>591.22391608475596</v>
      </c>
      <c r="E106" s="74">
        <v>591.22390863173484</v>
      </c>
      <c r="F106" s="74">
        <v>591.22390698848676</v>
      </c>
      <c r="G106" s="77"/>
    </row>
    <row r="107" spans="1:7">
      <c r="A107" s="89" t="s">
        <v>38</v>
      </c>
      <c r="B107" s="25" t="s">
        <v>8</v>
      </c>
      <c r="C107" s="74">
        <v>10.544302030041987</v>
      </c>
      <c r="D107" s="74">
        <v>0</v>
      </c>
      <c r="E107" s="74">
        <v>15.328305504261801</v>
      </c>
      <c r="F107" s="74">
        <v>10.161623788160799</v>
      </c>
      <c r="G107" s="77"/>
    </row>
    <row r="108" spans="1:7">
      <c r="A108" s="89" t="s">
        <v>38</v>
      </c>
      <c r="B108" s="25" t="s">
        <v>9</v>
      </c>
      <c r="C108" s="74">
        <v>580.67960994224654</v>
      </c>
      <c r="D108" s="74">
        <v>591.22391608475596</v>
      </c>
      <c r="E108" s="74">
        <v>575.89560312747301</v>
      </c>
      <c r="F108" s="74">
        <v>581.06228320032596</v>
      </c>
      <c r="G108" s="77"/>
    </row>
    <row r="109" spans="1:7">
      <c r="A109" s="90" t="s">
        <v>38</v>
      </c>
      <c r="B109" s="26" t="s">
        <v>10</v>
      </c>
      <c r="C109" s="86">
        <f>0.0178347016946908*100</f>
        <v>1.78347016946908</v>
      </c>
      <c r="D109" s="84">
        <v>0</v>
      </c>
      <c r="E109" s="74">
        <v>2.5926396548705188</v>
      </c>
      <c r="F109" s="74">
        <v>1.7187437226483269</v>
      </c>
      <c r="G109" s="77" t="s">
        <v>39</v>
      </c>
    </row>
    <row r="110" spans="1:7">
      <c r="A110" s="88" t="s">
        <v>40</v>
      </c>
      <c r="B110" s="25" t="s">
        <v>7</v>
      </c>
      <c r="C110" s="74">
        <v>208.942922351205</v>
      </c>
      <c r="D110" s="74">
        <v>208.94292031191699</v>
      </c>
      <c r="E110" s="74">
        <v>208.94292245696778</v>
      </c>
      <c r="F110" s="74">
        <v>208.94292220640901</v>
      </c>
      <c r="G110" s="77"/>
    </row>
    <row r="111" spans="1:7">
      <c r="A111" s="89" t="s">
        <v>40</v>
      </c>
      <c r="B111" s="25" t="s">
        <v>8</v>
      </c>
      <c r="C111" s="74">
        <v>0</v>
      </c>
      <c r="D111" s="74">
        <v>208.94292031191699</v>
      </c>
      <c r="E111" s="74">
        <v>1.91194498534077</v>
      </c>
      <c r="F111" s="74">
        <v>0</v>
      </c>
      <c r="G111" s="77"/>
    </row>
    <row r="112" spans="1:7">
      <c r="A112" s="89" t="s">
        <v>40</v>
      </c>
      <c r="B112" s="25" t="s">
        <v>9</v>
      </c>
      <c r="C112" s="74">
        <v>208.94292235872251</v>
      </c>
      <c r="D112" s="74">
        <v>0</v>
      </c>
      <c r="E112" s="74">
        <v>207.03097747162701</v>
      </c>
      <c r="F112" s="74">
        <v>208.94292220640901</v>
      </c>
      <c r="G112" s="77"/>
    </row>
    <row r="113" spans="1:7">
      <c r="A113" s="90" t="s">
        <v>40</v>
      </c>
      <c r="B113" s="26" t="s">
        <v>10</v>
      </c>
      <c r="C113" s="84">
        <v>0</v>
      </c>
      <c r="D113" s="84">
        <f>1*100</f>
        <v>100</v>
      </c>
      <c r="E113" s="74">
        <v>0.91505611334336479</v>
      </c>
      <c r="F113" s="74">
        <v>0</v>
      </c>
      <c r="G113" s="77"/>
    </row>
    <row r="114" spans="1:7">
      <c r="A114" s="88" t="s">
        <v>41</v>
      </c>
      <c r="B114" s="25" t="s">
        <v>7</v>
      </c>
      <c r="C114" s="74">
        <v>2.3005739236547198</v>
      </c>
      <c r="D114" s="74">
        <v>2.3005744259364498</v>
      </c>
      <c r="E114" s="74">
        <v>2.3005742517212853</v>
      </c>
      <c r="F114" s="74">
        <v>2.3005751913099801</v>
      </c>
      <c r="G114" s="77"/>
    </row>
    <row r="115" spans="1:7">
      <c r="A115" s="89" t="s">
        <v>41</v>
      </c>
      <c r="B115" s="25" t="s">
        <v>8</v>
      </c>
      <c r="C115" s="74">
        <v>1.1502869618273599</v>
      </c>
      <c r="D115" s="74">
        <v>0</v>
      </c>
      <c r="E115" s="74">
        <v>3.7731532358850099E-3</v>
      </c>
      <c r="F115" s="74">
        <v>0</v>
      </c>
      <c r="G115" s="77"/>
    </row>
    <row r="116" spans="1:7">
      <c r="A116" s="89" t="s">
        <v>41</v>
      </c>
      <c r="B116" s="25" t="s">
        <v>9</v>
      </c>
      <c r="C116" s="74">
        <v>1.1502869618273599</v>
      </c>
      <c r="D116" s="74">
        <v>2.3005744259364498</v>
      </c>
      <c r="E116" s="74">
        <v>2.2968010984854001</v>
      </c>
      <c r="F116" s="74">
        <v>2.3005751913099801</v>
      </c>
      <c r="G116" s="77"/>
    </row>
    <row r="117" spans="1:7">
      <c r="A117" s="90" t="s">
        <v>41</v>
      </c>
      <c r="B117" s="26" t="s">
        <v>10</v>
      </c>
      <c r="C117" s="84">
        <f>0.5*100</f>
        <v>50</v>
      </c>
      <c r="D117" s="84">
        <v>0</v>
      </c>
      <c r="E117" s="74">
        <v>0.16400919175123099</v>
      </c>
      <c r="F117" s="74">
        <v>0</v>
      </c>
      <c r="G117" s="77"/>
    </row>
    <row r="118" spans="1:7">
      <c r="A118" s="88" t="s">
        <v>42</v>
      </c>
      <c r="B118" s="25" t="s">
        <v>7</v>
      </c>
      <c r="C118" s="74">
        <v>40.220266400061597</v>
      </c>
      <c r="D118" s="74">
        <v>40.220266400061597</v>
      </c>
      <c r="E118" s="74">
        <v>40.220266400061597</v>
      </c>
      <c r="F118" s="74">
        <v>40.220266400061597</v>
      </c>
      <c r="G118" s="77"/>
    </row>
    <row r="119" spans="1:7">
      <c r="A119" s="89" t="s">
        <v>42</v>
      </c>
      <c r="B119" s="25" t="s">
        <v>8</v>
      </c>
      <c r="C119" s="74">
        <v>15.211797010208976</v>
      </c>
      <c r="D119" s="74">
        <v>0</v>
      </c>
      <c r="E119" s="74">
        <v>0</v>
      </c>
      <c r="F119" s="74">
        <v>0</v>
      </c>
      <c r="G119" s="77"/>
    </row>
    <row r="120" spans="1:7">
      <c r="A120" s="89" t="s">
        <v>42</v>
      </c>
      <c r="B120" s="25" t="s">
        <v>9</v>
      </c>
      <c r="C120" s="74">
        <v>25.00846940964313</v>
      </c>
      <c r="D120" s="74">
        <v>40.220266400061597</v>
      </c>
      <c r="E120" s="74">
        <v>40.220266400061597</v>
      </c>
      <c r="F120" s="74">
        <v>40.220266400061597</v>
      </c>
      <c r="G120" s="77"/>
    </row>
    <row r="121" spans="1:7">
      <c r="A121" s="90" t="s">
        <v>42</v>
      </c>
      <c r="B121" s="26" t="s">
        <v>10</v>
      </c>
      <c r="C121" s="84">
        <f>0.378212239046375*100</f>
        <v>37.821223904637499</v>
      </c>
      <c r="D121" s="84">
        <v>0</v>
      </c>
      <c r="E121" s="74">
        <v>0</v>
      </c>
      <c r="F121" s="74">
        <v>0</v>
      </c>
      <c r="G121" s="77"/>
    </row>
    <row r="122" spans="1:7">
      <c r="A122" s="88" t="s">
        <v>43</v>
      </c>
      <c r="B122" s="25" t="s">
        <v>7</v>
      </c>
      <c r="C122" s="74">
        <v>58.926866641758799</v>
      </c>
      <c r="D122" s="74">
        <v>58.9268660144363</v>
      </c>
      <c r="E122" s="74">
        <v>58.926866382269623</v>
      </c>
      <c r="F122" s="74">
        <v>58.926866539088998</v>
      </c>
      <c r="G122" s="77"/>
    </row>
    <row r="123" spans="1:7">
      <c r="A123" s="89" t="s">
        <v>43</v>
      </c>
      <c r="B123" s="25" t="s">
        <v>8</v>
      </c>
      <c r="C123" s="74">
        <v>22.983798339385</v>
      </c>
      <c r="D123" s="74">
        <v>0</v>
      </c>
      <c r="E123" s="74">
        <v>2.02240490774602</v>
      </c>
      <c r="F123" s="74">
        <v>0</v>
      </c>
      <c r="G123" s="77"/>
    </row>
    <row r="124" spans="1:7">
      <c r="A124" s="89" t="s">
        <v>43</v>
      </c>
      <c r="B124" s="25" t="s">
        <v>9</v>
      </c>
      <c r="C124" s="74">
        <v>35.943068282533098</v>
      </c>
      <c r="D124" s="74">
        <v>58.9268660144363</v>
      </c>
      <c r="E124" s="74">
        <v>56.9044614745236</v>
      </c>
      <c r="F124" s="74">
        <v>58.926866539088998</v>
      </c>
      <c r="G124" s="77"/>
    </row>
    <row r="125" spans="1:7">
      <c r="A125" s="90" t="s">
        <v>43</v>
      </c>
      <c r="B125" s="26" t="s">
        <v>10</v>
      </c>
      <c r="C125" s="84">
        <f>0.390039376760234*100</f>
        <v>39.003937676023398</v>
      </c>
      <c r="D125" s="84">
        <v>0</v>
      </c>
      <c r="E125" s="74">
        <v>3.4320591470557762</v>
      </c>
      <c r="F125" s="74">
        <v>0</v>
      </c>
      <c r="G125" s="77"/>
    </row>
    <row r="126" spans="1:7">
      <c r="A126" s="88" t="s">
        <v>44</v>
      </c>
      <c r="B126" s="25" t="s">
        <v>7</v>
      </c>
      <c r="C126" s="74">
        <v>214.29773173233301</v>
      </c>
      <c r="D126" s="74">
        <v>214.29773173233301</v>
      </c>
      <c r="E126" s="74">
        <v>214.29773107632531</v>
      </c>
      <c r="F126" s="74">
        <v>214.29773173233301</v>
      </c>
      <c r="G126" s="77"/>
    </row>
    <row r="127" spans="1:7">
      <c r="A127" s="89" t="s">
        <v>44</v>
      </c>
      <c r="B127" s="25" t="s">
        <v>8</v>
      </c>
      <c r="C127" s="74">
        <v>70.364295707394746</v>
      </c>
      <c r="D127" s="74">
        <v>0</v>
      </c>
      <c r="E127" s="74">
        <v>0.23312973629631101</v>
      </c>
      <c r="F127" s="74">
        <v>0</v>
      </c>
      <c r="G127" s="77"/>
    </row>
    <row r="128" spans="1:7">
      <c r="A128" s="89" t="s">
        <v>44</v>
      </c>
      <c r="B128" s="25" t="s">
        <v>9</v>
      </c>
      <c r="C128" s="74">
        <v>143.93343615842031</v>
      </c>
      <c r="D128" s="74">
        <v>214.29773173233301</v>
      </c>
      <c r="E128" s="74">
        <v>214.06460134002899</v>
      </c>
      <c r="F128" s="74">
        <v>214.29773173233301</v>
      </c>
      <c r="G128" s="77"/>
    </row>
    <row r="129" spans="1:7">
      <c r="A129" s="90" t="s">
        <v>44</v>
      </c>
      <c r="B129" s="26" t="s">
        <v>10</v>
      </c>
      <c r="C129" s="84">
        <f>0.328348299063113*100</f>
        <v>32.834829906311299</v>
      </c>
      <c r="D129" s="84">
        <v>0</v>
      </c>
      <c r="E129" s="74">
        <v>0.10878777629861065</v>
      </c>
      <c r="F129" s="74">
        <v>0</v>
      </c>
      <c r="G129" s="77"/>
    </row>
    <row r="130" spans="1:7">
      <c r="A130" s="88" t="s">
        <v>45</v>
      </c>
      <c r="B130" s="25" t="s">
        <v>7</v>
      </c>
      <c r="C130" s="74">
        <v>5486.4252983031738</v>
      </c>
      <c r="D130" s="74">
        <v>5486.4252977879742</v>
      </c>
      <c r="E130" s="74">
        <v>5486.4252931447063</v>
      </c>
      <c r="F130" s="74">
        <v>5486.4252980726878</v>
      </c>
      <c r="G130" s="77"/>
    </row>
    <row r="131" spans="1:7">
      <c r="A131" s="89" t="s">
        <v>45</v>
      </c>
      <c r="B131" s="25" t="s">
        <v>8</v>
      </c>
      <c r="C131" s="74">
        <v>1885.876846305945</v>
      </c>
      <c r="D131" s="74">
        <v>497.59429085395499</v>
      </c>
      <c r="E131" s="74">
        <v>14.632717916606101</v>
      </c>
      <c r="F131" s="74">
        <v>69.837771649368193</v>
      </c>
      <c r="G131" s="77"/>
    </row>
    <row r="132" spans="1:7">
      <c r="A132" s="89" t="s">
        <v>45</v>
      </c>
      <c r="B132" s="25" t="s">
        <v>9</v>
      </c>
      <c r="C132" s="74">
        <v>3600.5484533338827</v>
      </c>
      <c r="D132" s="74">
        <v>4988.8310069340196</v>
      </c>
      <c r="E132" s="74">
        <v>5471.7925752280998</v>
      </c>
      <c r="F132" s="74">
        <v>5416.58752642332</v>
      </c>
      <c r="G132" s="77"/>
    </row>
    <row r="133" spans="1:7">
      <c r="A133" s="90" t="s">
        <v>45</v>
      </c>
      <c r="B133" s="26" t="s">
        <v>10</v>
      </c>
      <c r="C133" s="84">
        <f>0.343735081363307*100</f>
        <v>34.373508136330699</v>
      </c>
      <c r="D133" s="86">
        <f>0.0906955374120515*100</f>
        <v>9.0695537412051497</v>
      </c>
      <c r="E133" s="74">
        <v>0.26670768551044877</v>
      </c>
      <c r="F133" s="74">
        <v>1.2729193938702004</v>
      </c>
      <c r="G133" s="77" t="s">
        <v>46</v>
      </c>
    </row>
    <row r="134" spans="1:7">
      <c r="A134" s="88" t="s">
        <v>47</v>
      </c>
      <c r="B134" s="25" t="s">
        <v>7</v>
      </c>
      <c r="C134" s="74">
        <v>1518.0966226917965</v>
      </c>
      <c r="D134" s="74">
        <v>1518.0966207543102</v>
      </c>
      <c r="E134" s="74">
        <v>1518.0966215941919</v>
      </c>
      <c r="F134" s="74">
        <v>1518.0966206586136</v>
      </c>
      <c r="G134" s="77"/>
    </row>
    <row r="135" spans="1:7">
      <c r="A135" s="89" t="s">
        <v>47</v>
      </c>
      <c r="B135" s="25" t="s">
        <v>8</v>
      </c>
      <c r="C135" s="74">
        <v>515.29797867866091</v>
      </c>
      <c r="D135" s="74">
        <v>78.383461166160302</v>
      </c>
      <c r="E135" s="74">
        <v>3.6553491438519701</v>
      </c>
      <c r="F135" s="74">
        <v>2.4200908289336498</v>
      </c>
      <c r="G135" s="77"/>
    </row>
    <row r="136" spans="1:7">
      <c r="A136" s="89" t="s">
        <v>47</v>
      </c>
      <c r="B136" s="25" t="s">
        <v>9</v>
      </c>
      <c r="C136" s="74">
        <v>1002.798642573353</v>
      </c>
      <c r="D136" s="74">
        <v>1439.7131595881499</v>
      </c>
      <c r="E136" s="74">
        <v>1514.44127245034</v>
      </c>
      <c r="F136" s="74">
        <v>1515.67652982968</v>
      </c>
      <c r="G136" s="77"/>
    </row>
    <row r="137" spans="1:7">
      <c r="A137" s="90" t="s">
        <v>47</v>
      </c>
      <c r="B137" s="26" t="s">
        <v>10</v>
      </c>
      <c r="C137" s="84">
        <f>0.339436878375347*100</f>
        <v>33.943687837534696</v>
      </c>
      <c r="D137" s="86">
        <f>0.0516327222487415*100</f>
        <v>5.1632722248741496</v>
      </c>
      <c r="E137" s="80">
        <v>0.24078501274928041</v>
      </c>
      <c r="F137" s="83">
        <v>0.15941612648368281</v>
      </c>
      <c r="G137" s="77" t="s">
        <v>48</v>
      </c>
    </row>
    <row r="138" spans="1:7">
      <c r="A138" s="88" t="s">
        <v>49</v>
      </c>
      <c r="B138" s="25" t="s">
        <v>7</v>
      </c>
      <c r="C138" s="74">
        <v>385.93479489496417</v>
      </c>
      <c r="D138" s="74">
        <v>385.93478011623102</v>
      </c>
      <c r="E138" s="74">
        <v>385.9347919952159</v>
      </c>
      <c r="F138" s="74">
        <v>385.93479308025798</v>
      </c>
      <c r="G138" s="77"/>
    </row>
    <row r="139" spans="1:7">
      <c r="A139" s="89" t="s">
        <v>49</v>
      </c>
      <c r="B139" s="25" t="s">
        <v>8</v>
      </c>
      <c r="C139" s="74">
        <v>1.0744822754162644</v>
      </c>
      <c r="D139" s="74">
        <v>0</v>
      </c>
      <c r="E139" s="74">
        <v>3.0816992173419302</v>
      </c>
      <c r="F139" s="74">
        <v>0</v>
      </c>
      <c r="G139" s="77"/>
    </row>
    <row r="140" spans="1:7">
      <c r="A140" s="89" t="s">
        <v>49</v>
      </c>
      <c r="B140" s="25" t="s">
        <v>9</v>
      </c>
      <c r="C140" s="74">
        <v>384.8603051267325</v>
      </c>
      <c r="D140" s="74">
        <v>385.93478011623102</v>
      </c>
      <c r="E140" s="74">
        <v>382.853092777874</v>
      </c>
      <c r="F140" s="74">
        <v>385.93479308025798</v>
      </c>
      <c r="G140" s="77"/>
    </row>
    <row r="141" spans="1:7">
      <c r="A141" s="90" t="s">
        <v>49</v>
      </c>
      <c r="B141" s="26" t="s">
        <v>10</v>
      </c>
      <c r="C141" s="86">
        <f>0.00278410314288634*100</f>
        <v>0.278410314288634</v>
      </c>
      <c r="D141" s="84">
        <v>0</v>
      </c>
      <c r="E141" s="74">
        <v>0.79850256604492176</v>
      </c>
      <c r="F141" s="74">
        <v>0</v>
      </c>
      <c r="G141" s="77" t="s">
        <v>39</v>
      </c>
    </row>
    <row r="142" spans="1:7">
      <c r="A142" s="88" t="s">
        <v>50</v>
      </c>
      <c r="B142" s="25" t="s">
        <v>7</v>
      </c>
      <c r="C142" s="74">
        <v>46.608192415744952</v>
      </c>
      <c r="D142" s="74">
        <v>46.60819257215325</v>
      </c>
      <c r="E142" s="74">
        <v>46.608192336920055</v>
      </c>
      <c r="F142" s="74">
        <v>46.608192700808914</v>
      </c>
      <c r="G142" s="77" t="s">
        <v>51</v>
      </c>
    </row>
    <row r="143" spans="1:7">
      <c r="A143" s="89" t="s">
        <v>50</v>
      </c>
      <c r="B143" s="25" t="s">
        <v>8</v>
      </c>
      <c r="C143" s="74">
        <v>4.5165323008050422E-2</v>
      </c>
      <c r="D143" s="74">
        <v>2.02579796826025</v>
      </c>
      <c r="E143" s="74">
        <v>1.9715711015897499</v>
      </c>
      <c r="F143" s="74">
        <v>0.13850838810601299</v>
      </c>
      <c r="G143" s="77"/>
    </row>
    <row r="144" spans="1:7">
      <c r="A144" s="89" t="s">
        <v>50</v>
      </c>
      <c r="B144" s="25" t="s">
        <v>9</v>
      </c>
      <c r="C144" s="74">
        <v>46.563027215104626</v>
      </c>
      <c r="D144" s="74">
        <v>44.582394603893</v>
      </c>
      <c r="E144" s="74">
        <v>44.636621235330303</v>
      </c>
      <c r="F144" s="74">
        <v>46.469684312702903</v>
      </c>
      <c r="G144" s="77"/>
    </row>
    <row r="145" spans="1:7">
      <c r="A145" s="90" t="s">
        <v>50</v>
      </c>
      <c r="B145" s="26" t="s">
        <v>10</v>
      </c>
      <c r="C145" s="84">
        <f>0.000969042579578626*100</f>
        <v>9.6904257957862602E-2</v>
      </c>
      <c r="D145" s="84">
        <f>0.0434644180875315*100</f>
        <v>4.3464418087531502</v>
      </c>
      <c r="E145" s="74">
        <v>4.230095617821239</v>
      </c>
      <c r="F145" s="74">
        <v>0.29717605442274336</v>
      </c>
      <c r="G145" s="77"/>
    </row>
    <row r="146" spans="1:7">
      <c r="A146" s="88" t="s">
        <v>52</v>
      </c>
      <c r="B146" s="25" t="s">
        <v>7</v>
      </c>
      <c r="C146" s="74">
        <v>105.47088440245599</v>
      </c>
      <c r="D146" s="74">
        <v>105.47088470114821</v>
      </c>
      <c r="E146" s="74">
        <v>105.47088440245599</v>
      </c>
      <c r="F146" s="74">
        <v>105.47088440245599</v>
      </c>
      <c r="G146" s="77"/>
    </row>
    <row r="147" spans="1:7">
      <c r="A147" s="89" t="s">
        <v>52</v>
      </c>
      <c r="B147" s="25" t="s">
        <v>8</v>
      </c>
      <c r="C147" s="74">
        <v>0</v>
      </c>
      <c r="D147" s="74">
        <v>10.103099287840999</v>
      </c>
      <c r="E147" s="74">
        <v>0</v>
      </c>
      <c r="F147" s="74">
        <v>0</v>
      </c>
      <c r="G147" s="77"/>
    </row>
    <row r="148" spans="1:7">
      <c r="A148" s="89" t="s">
        <v>52</v>
      </c>
      <c r="B148" s="25" t="s">
        <v>9</v>
      </c>
      <c r="C148" s="74">
        <v>105.47088440245599</v>
      </c>
      <c r="D148" s="74">
        <v>95.367785413307203</v>
      </c>
      <c r="E148" s="74">
        <v>105.47088440245599</v>
      </c>
      <c r="F148" s="74">
        <v>105.47088440245599</v>
      </c>
      <c r="G148" s="77"/>
    </row>
    <row r="149" spans="1:7">
      <c r="A149" s="90" t="s">
        <v>52</v>
      </c>
      <c r="B149" s="26" t="s">
        <v>10</v>
      </c>
      <c r="C149" s="84">
        <v>0</v>
      </c>
      <c r="D149" s="85">
        <f>0.0957904099929391*100</f>
        <v>9.5790409992939107</v>
      </c>
      <c r="E149" s="74">
        <v>0</v>
      </c>
      <c r="F149" s="74">
        <v>0</v>
      </c>
      <c r="G149" s="77" t="s">
        <v>46</v>
      </c>
    </row>
    <row r="150" spans="1:7">
      <c r="A150" s="88" t="s">
        <v>53</v>
      </c>
      <c r="B150" s="25" t="s">
        <v>7</v>
      </c>
      <c r="C150" s="74">
        <v>2161.9102073375338</v>
      </c>
      <c r="D150" s="74">
        <v>2161.9102077282191</v>
      </c>
      <c r="E150" s="74">
        <v>2161.9102068692291</v>
      </c>
      <c r="F150" s="74">
        <v>2161.91020799954</v>
      </c>
      <c r="G150" s="77"/>
    </row>
    <row r="151" spans="1:7">
      <c r="A151" s="89" t="s">
        <v>53</v>
      </c>
      <c r="B151" s="25" t="s">
        <v>8</v>
      </c>
      <c r="C151" s="74">
        <v>521.22672204838773</v>
      </c>
      <c r="D151" s="74">
        <v>454.57598805045899</v>
      </c>
      <c r="E151" s="74">
        <v>24.724914052289201</v>
      </c>
      <c r="F151" s="74">
        <v>4.9143769970356799E-2</v>
      </c>
      <c r="G151" s="77"/>
    </row>
    <row r="152" spans="1:7">
      <c r="A152" s="89" t="s">
        <v>53</v>
      </c>
      <c r="B152" s="25" t="s">
        <v>9</v>
      </c>
      <c r="C152" s="74">
        <v>1640.6834852980201</v>
      </c>
      <c r="D152" s="74">
        <v>1707.3342196777601</v>
      </c>
      <c r="E152" s="74">
        <v>2137.1852928169401</v>
      </c>
      <c r="F152" s="74">
        <v>2161.8610642295698</v>
      </c>
      <c r="G152" s="77"/>
    </row>
    <row r="153" spans="1:7">
      <c r="A153" s="90" t="s">
        <v>53</v>
      </c>
      <c r="B153" s="26" t="s">
        <v>10</v>
      </c>
      <c r="C153" s="84">
        <f>0.24109545358514*100</f>
        <v>24.109545358514001</v>
      </c>
      <c r="D153" s="86">
        <f>0.210265896532371*100</f>
        <v>21.026589653237099</v>
      </c>
      <c r="E153" s="74">
        <v>1.1436605449073942</v>
      </c>
      <c r="F153" s="74">
        <v>2.2731642502317679E-3</v>
      </c>
      <c r="G153" s="77" t="s">
        <v>46</v>
      </c>
    </row>
    <row r="154" spans="1:7">
      <c r="A154" s="88" t="s">
        <v>54</v>
      </c>
      <c r="B154" s="25" t="s">
        <v>7</v>
      </c>
      <c r="C154" s="74">
        <v>443.65523860508102</v>
      </c>
      <c r="D154" s="74">
        <v>443.655239668565</v>
      </c>
      <c r="E154" s="74">
        <v>443.65523860508102</v>
      </c>
      <c r="F154" s="74">
        <v>443.65523799058201</v>
      </c>
      <c r="G154" s="77"/>
    </row>
    <row r="155" spans="1:7">
      <c r="A155" s="89" t="s">
        <v>54</v>
      </c>
      <c r="B155" s="25" t="s">
        <v>8</v>
      </c>
      <c r="C155" s="74">
        <v>0</v>
      </c>
      <c r="D155" s="74">
        <v>268.33113336804701</v>
      </c>
      <c r="E155" s="74">
        <v>0</v>
      </c>
      <c r="F155" s="74">
        <v>0</v>
      </c>
      <c r="G155" s="77"/>
    </row>
    <row r="156" spans="1:7">
      <c r="A156" s="89" t="s">
        <v>54</v>
      </c>
      <c r="B156" s="25" t="s">
        <v>9</v>
      </c>
      <c r="C156" s="74">
        <v>443.65523848392701</v>
      </c>
      <c r="D156" s="74">
        <v>175.324106300518</v>
      </c>
      <c r="E156" s="74">
        <v>443.65523860508102</v>
      </c>
      <c r="F156" s="74">
        <v>443.65523799058201</v>
      </c>
      <c r="G156" s="77"/>
    </row>
    <row r="157" spans="1:7">
      <c r="A157" s="90" t="s">
        <v>54</v>
      </c>
      <c r="B157" s="26" t="s">
        <v>10</v>
      </c>
      <c r="C157" s="84">
        <v>0</v>
      </c>
      <c r="D157" s="84">
        <f>0.604819033735531*100</f>
        <v>60.481903373553102</v>
      </c>
      <c r="E157" s="74">
        <v>0</v>
      </c>
      <c r="F157" s="74">
        <v>0</v>
      </c>
      <c r="G157" s="77"/>
    </row>
  </sheetData>
  <autoFilter ref="B1:F157" xr:uid="{0A81C690-5968-40EA-9542-AD00D72632C9}"/>
  <mergeCells count="39">
    <mergeCell ref="A146:A149"/>
    <mergeCell ref="A150:A153"/>
    <mergeCell ref="A154:A157"/>
    <mergeCell ref="A126:A129"/>
    <mergeCell ref="A130:A133"/>
    <mergeCell ref="A134:A137"/>
    <mergeCell ref="A138:A141"/>
    <mergeCell ref="A142:A145"/>
    <mergeCell ref="A106:A109"/>
    <mergeCell ref="A110:A113"/>
    <mergeCell ref="A114:A117"/>
    <mergeCell ref="A118:A121"/>
    <mergeCell ref="A122:A125"/>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A2 A6 A10 A14 A18 A22 A26 A30 A34 A38 A42 A46 A50 A54 A58 A62 A66 A70 A74 A78 A82 A86 A90 A94 A98 A102 A106 A110 A114 A118 A122 A126 A130 A134 A138 A142 A146 A150 A154">
    <cfRule type="beginsWith" dxfId="91" priority="52" operator="beginsWith" text="03">
      <formula>LEFT(A2,LEN("03"))="03"</formula>
    </cfRule>
    <cfRule type="beginsWith" dxfId="90" priority="51" operator="beginsWith" text="04">
      <formula>LEFT(A2,LEN("04"))="04"</formula>
    </cfRule>
    <cfRule type="beginsWith" dxfId="89" priority="50" operator="beginsWith" text="05">
      <formula>LEFT(A2,LEN("05"))="05"</formula>
    </cfRule>
    <cfRule type="beginsWith" dxfId="88" priority="49" operator="beginsWith" text="06">
      <formula>LEFT(A2,LEN("06"))="06"</formula>
    </cfRule>
    <cfRule type="beginsWith" dxfId="87" priority="47" operator="beginsWith" text="08">
      <formula>LEFT(A2,LEN("08"))="08"</formula>
    </cfRule>
    <cfRule type="beginsWith" dxfId="86" priority="48" operator="beginsWith" text="07">
      <formula>LEFT(A2,LEN("07"))="07"</formula>
    </cfRule>
    <cfRule type="beginsWith" dxfId="85" priority="46" operator="beginsWith" text="09">
      <formula>LEFT(A2,LEN("09"))="09"</formula>
    </cfRule>
    <cfRule type="beginsWith" dxfId="84" priority="45" operator="beginsWith" text="10">
      <formula>LEFT(A2,LEN("10"))="10"</formula>
    </cfRule>
    <cfRule type="beginsWith" dxfId="83" priority="44" operator="beginsWith" text="11">
      <formula>LEFT(A2,LEN("11"))="11"</formula>
    </cfRule>
    <cfRule type="beginsWith" dxfId="82" priority="43" operator="beginsWith" text="12">
      <formula>LEFT(A2,LEN("12"))="12"</formula>
    </cfRule>
    <cfRule type="beginsWith" dxfId="81" priority="42" operator="beginsWith" text="13">
      <formula>LEFT(A2,LEN("13"))="13"</formula>
    </cfRule>
    <cfRule type="beginsWith" dxfId="80" priority="53" operator="beginsWith" text="02">
      <formula>LEFT(A2,LEN("02"))="02"</formula>
    </cfRule>
    <cfRule type="beginsWith" dxfId="79" priority="54" operator="beginsWith" text="01">
      <formula>LEFT(A2,LEN("01"))="01"</formula>
    </cfRule>
  </conditionalFormatting>
  <conditionalFormatting sqref="A117:B117 F117 H117:XFD117">
    <cfRule type="cellIs" dxfId="78" priority="13" operator="greaterThan">
      <formula>0.25</formula>
    </cfRule>
  </conditionalFormatting>
  <conditionalFormatting sqref="A5:F5 A9:F9 A13:F13 A17:F17 A21:F21 A25:F25 A29:F29 A33:F33 A37:F37 A41:F41 A45:F45 A49:F49 A53:F53 A57:F57 A61:F61 A65:F65 A69:F69 A73:F73 A77:F77 A81:F81 A85:F85 A89:F89 A93:F93 A97:F97 A101:F101 A105:F105 A109:F109 A113:F113 B117:F117 A121:F121 A125:F125 A129:F129 A133:F133 A137:F137 A141:F141 A145:F145 A149:F149 A153:F153 A157:F157">
    <cfRule type="cellIs" dxfId="77" priority="1" operator="greaterThan">
      <formula>24</formula>
    </cfRule>
  </conditionalFormatting>
  <conditionalFormatting sqref="H5:XFD5">
    <cfRule type="cellIs" dxfId="76" priority="41" operator="greaterThan">
      <formula>24</formula>
    </cfRule>
  </conditionalFormatting>
  <conditionalFormatting sqref="H9:XFD9">
    <cfRule type="cellIs" dxfId="75" priority="40" operator="greaterThan">
      <formula>24</formula>
    </cfRule>
  </conditionalFormatting>
  <conditionalFormatting sqref="H13:XFD13">
    <cfRule type="cellIs" dxfId="74" priority="39" operator="greaterThan">
      <formula>24</formula>
    </cfRule>
  </conditionalFormatting>
  <conditionalFormatting sqref="H17:XFD17">
    <cfRule type="cellIs" dxfId="73" priority="38" operator="greaterThan">
      <formula>24</formula>
    </cfRule>
  </conditionalFormatting>
  <conditionalFormatting sqref="H21:XFD21">
    <cfRule type="cellIs" dxfId="72" priority="37" operator="greaterThan">
      <formula>24</formula>
    </cfRule>
  </conditionalFormatting>
  <conditionalFormatting sqref="H25:XFD25">
    <cfRule type="cellIs" dxfId="71" priority="36" operator="greaterThan">
      <formula>24</formula>
    </cfRule>
  </conditionalFormatting>
  <conditionalFormatting sqref="H29:XFD29">
    <cfRule type="cellIs" dxfId="70" priority="35" operator="greaterThan">
      <formula>24</formula>
    </cfRule>
  </conditionalFormatting>
  <conditionalFormatting sqref="H33:XFD33">
    <cfRule type="cellIs" dxfId="69" priority="34" operator="greaterThan">
      <formula>24</formula>
    </cfRule>
  </conditionalFormatting>
  <conditionalFormatting sqref="H37:XFD37">
    <cfRule type="cellIs" dxfId="68" priority="33" operator="greaterThan">
      <formula>24</formula>
    </cfRule>
  </conditionalFormatting>
  <conditionalFormatting sqref="H41:XFD41">
    <cfRule type="cellIs" dxfId="67" priority="32" operator="greaterThan">
      <formula>24</formula>
    </cfRule>
  </conditionalFormatting>
  <conditionalFormatting sqref="H45:XFD45">
    <cfRule type="cellIs" dxfId="66" priority="31" operator="greaterThan">
      <formula>24</formula>
    </cfRule>
  </conditionalFormatting>
  <conditionalFormatting sqref="H49:XFD49">
    <cfRule type="cellIs" dxfId="65" priority="30" operator="greaterThan">
      <formula>24</formula>
    </cfRule>
  </conditionalFormatting>
  <conditionalFormatting sqref="H53:XFD53">
    <cfRule type="cellIs" dxfId="64" priority="29" operator="greaterThan">
      <formula>24</formula>
    </cfRule>
  </conditionalFormatting>
  <conditionalFormatting sqref="H57:XFD57">
    <cfRule type="cellIs" dxfId="63" priority="28" operator="greaterThan">
      <formula>24</formula>
    </cfRule>
  </conditionalFormatting>
  <conditionalFormatting sqref="H61:XFD61">
    <cfRule type="cellIs" dxfId="62" priority="27" operator="greaterThan">
      <formula>24</formula>
    </cfRule>
  </conditionalFormatting>
  <conditionalFormatting sqref="H65:XFD65">
    <cfRule type="cellIs" dxfId="61" priority="26" operator="greaterThan">
      <formula>24</formula>
    </cfRule>
  </conditionalFormatting>
  <conditionalFormatting sqref="H69:XFD69">
    <cfRule type="cellIs" dxfId="60" priority="25" operator="greaterThan">
      <formula>24</formula>
    </cfRule>
  </conditionalFormatting>
  <conditionalFormatting sqref="H73:XFD73">
    <cfRule type="cellIs" dxfId="59" priority="24" operator="greaterThan">
      <formula>24</formula>
    </cfRule>
  </conditionalFormatting>
  <conditionalFormatting sqref="H77:XFD77">
    <cfRule type="cellIs" dxfId="58" priority="23" operator="greaterThan">
      <formula>24</formula>
    </cfRule>
  </conditionalFormatting>
  <conditionalFormatting sqref="H81:XFD81">
    <cfRule type="cellIs" dxfId="57" priority="22" operator="greaterThan">
      <formula>24</formula>
    </cfRule>
  </conditionalFormatting>
  <conditionalFormatting sqref="H85:XFD85">
    <cfRule type="cellIs" dxfId="56" priority="21" operator="greaterThan">
      <formula>24</formula>
    </cfRule>
  </conditionalFormatting>
  <conditionalFormatting sqref="H89:XFD89">
    <cfRule type="cellIs" dxfId="55" priority="20" operator="greaterThan">
      <formula>24</formula>
    </cfRule>
  </conditionalFormatting>
  <conditionalFormatting sqref="H93:XFD93">
    <cfRule type="cellIs" dxfId="54" priority="19" operator="greaterThan">
      <formula>24</formula>
    </cfRule>
  </conditionalFormatting>
  <conditionalFormatting sqref="H97:XFD97">
    <cfRule type="cellIs" dxfId="53" priority="18" operator="greaterThan">
      <formula>24</formula>
    </cfRule>
  </conditionalFormatting>
  <conditionalFormatting sqref="H101:XFD101">
    <cfRule type="cellIs" dxfId="52" priority="17" operator="greaterThan">
      <formula>24</formula>
    </cfRule>
  </conditionalFormatting>
  <conditionalFormatting sqref="H105:XFD105">
    <cfRule type="cellIs" dxfId="51" priority="16" operator="greaterThan">
      <formula>24</formula>
    </cfRule>
  </conditionalFormatting>
  <conditionalFormatting sqref="H109:XFD109">
    <cfRule type="cellIs" dxfId="50" priority="15" operator="greaterThan">
      <formula>24</formula>
    </cfRule>
  </conditionalFormatting>
  <conditionalFormatting sqref="H113:XFD113">
    <cfRule type="cellIs" dxfId="49" priority="14" operator="greaterThan">
      <formula>24</formula>
    </cfRule>
  </conditionalFormatting>
  <conditionalFormatting sqref="H121:XFD121">
    <cfRule type="cellIs" dxfId="48" priority="12" operator="greaterThan">
      <formula>24</formula>
    </cfRule>
  </conditionalFormatting>
  <conditionalFormatting sqref="H125:XFD125">
    <cfRule type="cellIs" dxfId="47" priority="11" operator="greaterThan">
      <formula>24</formula>
    </cfRule>
  </conditionalFormatting>
  <conditionalFormatting sqref="H129:XFD129">
    <cfRule type="cellIs" dxfId="46" priority="10" operator="greaterThan">
      <formula>24</formula>
    </cfRule>
  </conditionalFormatting>
  <conditionalFormatting sqref="H133:XFD133">
    <cfRule type="cellIs" dxfId="45" priority="9" operator="greaterThan">
      <formula>24</formula>
    </cfRule>
  </conditionalFormatting>
  <conditionalFormatting sqref="H137:XFD137">
    <cfRule type="cellIs" dxfId="44" priority="8" operator="greaterThan">
      <formula>24</formula>
    </cfRule>
  </conditionalFormatting>
  <conditionalFormatting sqref="H141:XFD141">
    <cfRule type="cellIs" dxfId="43" priority="7" operator="greaterThan">
      <formula>24</formula>
    </cfRule>
  </conditionalFormatting>
  <conditionalFormatting sqref="H145:XFD145">
    <cfRule type="cellIs" dxfId="42" priority="6" operator="greaterThan">
      <formula>24</formula>
    </cfRule>
  </conditionalFormatting>
  <conditionalFormatting sqref="H149:XFD149">
    <cfRule type="cellIs" dxfId="41" priority="5" operator="greaterThan">
      <formula>24</formula>
    </cfRule>
  </conditionalFormatting>
  <conditionalFormatting sqref="H153:XFD153">
    <cfRule type="cellIs" dxfId="40" priority="4" operator="greaterThan">
      <formula>24</formula>
    </cfRule>
  </conditionalFormatting>
  <conditionalFormatting sqref="H157:XFD157">
    <cfRule type="cellIs" dxfId="39" priority="3" operator="greaterThan">
      <formula>24</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X219"/>
  <sheetViews>
    <sheetView tabSelected="1" zoomScale="85" zoomScaleNormal="85" workbookViewId="0">
      <pane xSplit="1" ySplit="1" topLeftCell="B5" activePane="bottomRight" state="frozen"/>
      <selection pane="bottomRight" activeCell="A15" sqref="A15:A20"/>
      <selection pane="bottomLeft" activeCell="A2" sqref="A2"/>
      <selection pane="topRight" activeCell="B1" sqref="B1"/>
    </sheetView>
  </sheetViews>
  <sheetFormatPr defaultColWidth="11.42578125" defaultRowHeight="15" customHeight="1"/>
  <cols>
    <col min="1" max="1" width="28.85546875" style="45" customWidth="1"/>
    <col min="2" max="2" width="15.42578125" style="33" customWidth="1"/>
    <col min="3" max="3" width="18.5703125" style="33" customWidth="1"/>
    <col min="4" max="6" width="15.42578125" style="33" customWidth="1"/>
    <col min="7" max="10" width="15.85546875" style="33" customWidth="1"/>
    <col min="11" max="11" width="21.7109375" style="33" customWidth="1"/>
    <col min="12" max="16" width="15.85546875" style="33" hidden="1" customWidth="1"/>
    <col min="17" max="17" width="11.42578125" style="33" hidden="1" customWidth="1"/>
    <col min="18" max="41" width="15.85546875" style="33" hidden="1" customWidth="1"/>
    <col min="42" max="43" width="16.28515625" style="40" customWidth="1"/>
    <col min="44" max="45" width="16.28515625" style="56" customWidth="1"/>
    <col min="46" max="46" width="16.28515625" style="40" customWidth="1"/>
    <col min="47" max="16384" width="11.42578125" style="33"/>
  </cols>
  <sheetData>
    <row r="1" spans="1:50" ht="30">
      <c r="A1" s="30" t="s">
        <v>0</v>
      </c>
      <c r="B1" s="31" t="s">
        <v>3</v>
      </c>
      <c r="C1" s="63" t="s">
        <v>4</v>
      </c>
      <c r="D1" s="31" t="s">
        <v>1</v>
      </c>
      <c r="E1" s="31" t="s">
        <v>2</v>
      </c>
      <c r="F1" s="69" t="s">
        <v>55</v>
      </c>
      <c r="G1" s="69" t="s">
        <v>56</v>
      </c>
      <c r="H1" s="69" t="s">
        <v>57</v>
      </c>
      <c r="I1" s="69" t="s">
        <v>58</v>
      </c>
      <c r="J1" s="69" t="s">
        <v>59</v>
      </c>
      <c r="K1" s="69" t="s">
        <v>60</v>
      </c>
      <c r="L1" s="69"/>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16" t="s">
        <v>61</v>
      </c>
      <c r="AQ1" s="14" t="s">
        <v>62</v>
      </c>
      <c r="AR1" s="46" t="s">
        <v>63</v>
      </c>
      <c r="AS1" s="46" t="s">
        <v>64</v>
      </c>
      <c r="AT1" s="32" t="s">
        <v>65</v>
      </c>
    </row>
    <row r="2" spans="1:50" s="68" customFormat="1">
      <c r="A2" s="20" t="s">
        <v>6</v>
      </c>
      <c r="B2" s="24">
        <v>1</v>
      </c>
      <c r="C2" s="24">
        <v>0</v>
      </c>
      <c r="D2" s="21">
        <v>0</v>
      </c>
      <c r="E2" s="21">
        <v>1</v>
      </c>
      <c r="F2" s="23">
        <v>0</v>
      </c>
      <c r="G2" s="23">
        <v>1</v>
      </c>
      <c r="H2" s="23">
        <v>0</v>
      </c>
      <c r="I2" s="23">
        <v>1</v>
      </c>
      <c r="J2" s="23">
        <v>1</v>
      </c>
      <c r="K2" s="22">
        <v>0</v>
      </c>
      <c r="L2" s="22"/>
      <c r="M2" s="66"/>
      <c r="N2" s="65"/>
      <c r="O2" s="66"/>
      <c r="P2" s="66"/>
      <c r="Q2" s="66"/>
      <c r="R2" s="67"/>
      <c r="S2" s="67"/>
      <c r="T2" s="67"/>
      <c r="U2" s="67"/>
      <c r="V2" s="67"/>
      <c r="W2" s="67"/>
      <c r="X2" s="67"/>
      <c r="Y2" s="67"/>
      <c r="Z2" s="67"/>
      <c r="AA2" s="67"/>
      <c r="AB2" s="67"/>
      <c r="AC2" s="67"/>
      <c r="AD2" s="67"/>
      <c r="AE2" s="67"/>
      <c r="AF2" s="67"/>
      <c r="AG2" s="67"/>
      <c r="AH2" s="67"/>
      <c r="AI2" s="67"/>
      <c r="AJ2" s="67"/>
      <c r="AK2" s="67"/>
      <c r="AL2" s="67"/>
      <c r="AM2" s="67"/>
      <c r="AN2" s="67"/>
      <c r="AO2" s="67"/>
      <c r="AP2" s="16">
        <f t="shared" ref="AP2:AP12" si="0">SUMIF($B$106:$U$106,"X",B2:U2)</f>
        <v>4</v>
      </c>
      <c r="AQ2" s="16">
        <f t="shared" ref="AQ2:AQ12" si="1">SUMIFS(B2:AO2,$B$103:$AO$103,"X")</f>
        <v>5</v>
      </c>
      <c r="AR2" s="47">
        <v>4.2008000000000001</v>
      </c>
      <c r="AS2" s="47">
        <f t="shared" ref="AS2:AS12" si="2">IFERROR(AR2/$AR$102,0)*100</f>
        <v>2.3175310482433795E-2</v>
      </c>
      <c r="AT2" s="7"/>
      <c r="AU2" s="33"/>
      <c r="AV2" s="33"/>
      <c r="AW2" s="33"/>
      <c r="AX2" s="33"/>
    </row>
    <row r="3" spans="1:50" s="68" customFormat="1">
      <c r="A3" s="20" t="s">
        <v>11</v>
      </c>
      <c r="B3" s="24">
        <v>0</v>
      </c>
      <c r="C3" s="24">
        <v>0</v>
      </c>
      <c r="D3" s="21">
        <v>0</v>
      </c>
      <c r="E3" s="21">
        <v>0</v>
      </c>
      <c r="F3" s="23">
        <v>1</v>
      </c>
      <c r="G3" s="23">
        <v>1</v>
      </c>
      <c r="H3" s="23">
        <v>1</v>
      </c>
      <c r="I3" s="23">
        <v>1</v>
      </c>
      <c r="J3" s="23">
        <v>1</v>
      </c>
      <c r="K3" s="22">
        <v>1</v>
      </c>
      <c r="L3" s="22"/>
      <c r="M3" s="66"/>
      <c r="N3" s="65"/>
      <c r="O3" s="66"/>
      <c r="P3" s="66"/>
      <c r="Q3" s="66"/>
      <c r="R3" s="67"/>
      <c r="S3" s="67"/>
      <c r="T3" s="67"/>
      <c r="U3" s="67"/>
      <c r="V3" s="67"/>
      <c r="W3" s="67"/>
      <c r="X3" s="67"/>
      <c r="Y3" s="67"/>
      <c r="Z3" s="67"/>
      <c r="AA3" s="67"/>
      <c r="AB3" s="67"/>
      <c r="AC3" s="67"/>
      <c r="AD3" s="67"/>
      <c r="AE3" s="67"/>
      <c r="AF3" s="67"/>
      <c r="AG3" s="67"/>
      <c r="AH3" s="67"/>
      <c r="AI3" s="67"/>
      <c r="AJ3" s="67"/>
      <c r="AK3" s="67"/>
      <c r="AL3" s="67"/>
      <c r="AM3" s="67"/>
      <c r="AN3" s="67"/>
      <c r="AO3" s="67"/>
      <c r="AP3" s="16">
        <f t="shared" si="0"/>
        <v>6</v>
      </c>
      <c r="AQ3" s="16">
        <f t="shared" si="1"/>
        <v>6</v>
      </c>
      <c r="AR3" s="47">
        <v>2.8580000000000001</v>
      </c>
      <c r="AS3" s="47">
        <f t="shared" si="2"/>
        <v>1.5767243705674106E-2</v>
      </c>
      <c r="AT3" s="7"/>
      <c r="AU3" s="33"/>
      <c r="AV3" s="33"/>
      <c r="AW3" s="33"/>
      <c r="AX3" s="33"/>
    </row>
    <row r="4" spans="1:50" s="68" customFormat="1">
      <c r="A4" s="20" t="s">
        <v>12</v>
      </c>
      <c r="B4" s="24">
        <v>1</v>
      </c>
      <c r="C4" s="24">
        <v>0</v>
      </c>
      <c r="D4" s="21">
        <v>0</v>
      </c>
      <c r="E4" s="21">
        <v>1</v>
      </c>
      <c r="F4" s="23">
        <v>1</v>
      </c>
      <c r="G4" s="23">
        <v>1</v>
      </c>
      <c r="H4" s="23">
        <v>0</v>
      </c>
      <c r="I4" s="23">
        <v>0</v>
      </c>
      <c r="J4" s="73">
        <v>1</v>
      </c>
      <c r="K4" s="22">
        <v>1</v>
      </c>
      <c r="L4" s="22"/>
      <c r="M4" s="66"/>
      <c r="N4" s="65"/>
      <c r="O4" s="66"/>
      <c r="P4" s="66"/>
      <c r="Q4" s="66"/>
      <c r="R4" s="67"/>
      <c r="S4" s="67"/>
      <c r="T4" s="67"/>
      <c r="U4" s="67"/>
      <c r="V4" s="67"/>
      <c r="W4" s="67"/>
      <c r="X4" s="67"/>
      <c r="Y4" s="67"/>
      <c r="Z4" s="67"/>
      <c r="AA4" s="67"/>
      <c r="AB4" s="67"/>
      <c r="AC4" s="67"/>
      <c r="AD4" s="67"/>
      <c r="AE4" s="67"/>
      <c r="AF4" s="67"/>
      <c r="AG4" s="67"/>
      <c r="AH4" s="67"/>
      <c r="AI4" s="67"/>
      <c r="AJ4" s="67"/>
      <c r="AK4" s="67"/>
      <c r="AL4" s="67"/>
      <c r="AM4" s="67"/>
      <c r="AN4" s="67"/>
      <c r="AO4" s="67"/>
      <c r="AP4" s="16">
        <f t="shared" si="0"/>
        <v>5</v>
      </c>
      <c r="AQ4" s="16">
        <f t="shared" si="1"/>
        <v>6</v>
      </c>
      <c r="AR4" s="47">
        <v>56.139400000000002</v>
      </c>
      <c r="AS4" s="47">
        <f t="shared" si="2"/>
        <v>0.30971434614776799</v>
      </c>
      <c r="AT4" s="7" t="s">
        <v>66</v>
      </c>
      <c r="AU4" s="33"/>
      <c r="AV4" s="33"/>
      <c r="AW4" s="33"/>
      <c r="AX4" s="33"/>
    </row>
    <row r="5" spans="1:50" s="68" customFormat="1">
      <c r="A5" s="20" t="s">
        <v>13</v>
      </c>
      <c r="B5" s="24">
        <v>1</v>
      </c>
      <c r="C5" s="24">
        <v>0</v>
      </c>
      <c r="D5" s="21">
        <v>1</v>
      </c>
      <c r="E5" s="21">
        <v>0</v>
      </c>
      <c r="F5" s="23">
        <v>0</v>
      </c>
      <c r="G5" s="23">
        <v>0</v>
      </c>
      <c r="H5" s="23">
        <v>1</v>
      </c>
      <c r="I5" s="23">
        <v>0</v>
      </c>
      <c r="J5" s="23">
        <v>0</v>
      </c>
      <c r="K5" s="22">
        <v>1</v>
      </c>
      <c r="L5" s="22"/>
      <c r="M5" s="66"/>
      <c r="N5" s="65"/>
      <c r="O5" s="66"/>
      <c r="P5" s="66"/>
      <c r="Q5" s="66"/>
      <c r="R5" s="67"/>
      <c r="S5" s="67"/>
      <c r="T5" s="67"/>
      <c r="U5" s="67"/>
      <c r="V5" s="67"/>
      <c r="W5" s="67"/>
      <c r="X5" s="67"/>
      <c r="Y5" s="67"/>
      <c r="Z5" s="67"/>
      <c r="AA5" s="67"/>
      <c r="AB5" s="67"/>
      <c r="AC5" s="67"/>
      <c r="AD5" s="67"/>
      <c r="AE5" s="67"/>
      <c r="AF5" s="67"/>
      <c r="AG5" s="67"/>
      <c r="AH5" s="67"/>
      <c r="AI5" s="67"/>
      <c r="AJ5" s="67"/>
      <c r="AK5" s="67"/>
      <c r="AL5" s="67"/>
      <c r="AM5" s="67"/>
      <c r="AN5" s="67"/>
      <c r="AO5" s="67"/>
      <c r="AP5" s="16">
        <f t="shared" si="0"/>
        <v>3</v>
      </c>
      <c r="AQ5" s="16">
        <f t="shared" si="1"/>
        <v>4</v>
      </c>
      <c r="AR5" s="47">
        <v>6.5548999999999999</v>
      </c>
      <c r="AS5" s="47">
        <f t="shared" si="2"/>
        <v>3.6162598238741496E-2</v>
      </c>
      <c r="AT5" s="7"/>
      <c r="AU5" s="33"/>
      <c r="AV5" s="33"/>
      <c r="AW5" s="33"/>
      <c r="AX5" s="33"/>
    </row>
    <row r="6" spans="1:50" s="68" customFormat="1">
      <c r="A6" s="20" t="s">
        <v>14</v>
      </c>
      <c r="B6" s="24">
        <v>1</v>
      </c>
      <c r="C6" s="24">
        <v>0</v>
      </c>
      <c r="D6" s="21">
        <v>1</v>
      </c>
      <c r="E6" s="21">
        <v>0</v>
      </c>
      <c r="F6" s="23">
        <v>0</v>
      </c>
      <c r="G6" s="23">
        <v>0</v>
      </c>
      <c r="H6" s="23">
        <v>1</v>
      </c>
      <c r="I6" s="23">
        <v>0</v>
      </c>
      <c r="J6" s="23">
        <v>0</v>
      </c>
      <c r="K6" s="22">
        <v>1</v>
      </c>
      <c r="L6" s="22"/>
      <c r="M6" s="66"/>
      <c r="N6" s="65"/>
      <c r="O6" s="66"/>
      <c r="P6" s="66"/>
      <c r="Q6" s="66"/>
      <c r="R6" s="67"/>
      <c r="S6" s="67"/>
      <c r="T6" s="67"/>
      <c r="U6" s="67"/>
      <c r="V6" s="67"/>
      <c r="W6" s="67"/>
      <c r="X6" s="67"/>
      <c r="Y6" s="67"/>
      <c r="Z6" s="67"/>
      <c r="AA6" s="67"/>
      <c r="AB6" s="67"/>
      <c r="AC6" s="67"/>
      <c r="AD6" s="67"/>
      <c r="AE6" s="67"/>
      <c r="AF6" s="67"/>
      <c r="AG6" s="67"/>
      <c r="AH6" s="67"/>
      <c r="AI6" s="67"/>
      <c r="AJ6" s="67"/>
      <c r="AK6" s="67"/>
      <c r="AL6" s="67"/>
      <c r="AM6" s="67"/>
      <c r="AN6" s="67"/>
      <c r="AO6" s="67"/>
      <c r="AP6" s="16">
        <f t="shared" si="0"/>
        <v>3</v>
      </c>
      <c r="AQ6" s="16">
        <f t="shared" si="1"/>
        <v>4</v>
      </c>
      <c r="AR6" s="47">
        <v>9.1049000000000007</v>
      </c>
      <c r="AS6" s="47">
        <f t="shared" si="2"/>
        <v>5.0230642832677454E-2</v>
      </c>
      <c r="AT6" s="7"/>
      <c r="AU6" s="33"/>
      <c r="AV6" s="33"/>
      <c r="AW6" s="33"/>
      <c r="AX6" s="33"/>
    </row>
    <row r="7" spans="1:50" s="68" customFormat="1">
      <c r="A7" s="20" t="s">
        <v>15</v>
      </c>
      <c r="B7" s="24">
        <v>0</v>
      </c>
      <c r="C7" s="24">
        <v>0</v>
      </c>
      <c r="D7" s="21">
        <v>0</v>
      </c>
      <c r="E7" s="21">
        <v>0</v>
      </c>
      <c r="F7" s="23">
        <v>0</v>
      </c>
      <c r="G7" s="23">
        <v>0</v>
      </c>
      <c r="H7" s="23">
        <v>1</v>
      </c>
      <c r="I7" s="23">
        <v>0</v>
      </c>
      <c r="J7" s="23">
        <v>0</v>
      </c>
      <c r="K7" s="22">
        <v>1</v>
      </c>
      <c r="L7" s="22"/>
      <c r="M7" s="66"/>
      <c r="N7" s="65"/>
      <c r="O7" s="66"/>
      <c r="P7" s="66"/>
      <c r="Q7" s="66"/>
      <c r="R7" s="67"/>
      <c r="S7" s="67"/>
      <c r="T7" s="67"/>
      <c r="U7" s="67"/>
      <c r="V7" s="67"/>
      <c r="W7" s="67"/>
      <c r="X7" s="67"/>
      <c r="Y7" s="67"/>
      <c r="Z7" s="67"/>
      <c r="AA7" s="67"/>
      <c r="AB7" s="67"/>
      <c r="AC7" s="67"/>
      <c r="AD7" s="67"/>
      <c r="AE7" s="67"/>
      <c r="AF7" s="67"/>
      <c r="AG7" s="67"/>
      <c r="AH7" s="67"/>
      <c r="AI7" s="67"/>
      <c r="AJ7" s="67"/>
      <c r="AK7" s="67"/>
      <c r="AL7" s="67"/>
      <c r="AM7" s="67"/>
      <c r="AN7" s="67"/>
      <c r="AO7" s="67"/>
      <c r="AP7" s="16">
        <f t="shared" si="0"/>
        <v>2</v>
      </c>
      <c r="AQ7" s="16">
        <f t="shared" si="1"/>
        <v>2</v>
      </c>
      <c r="AR7" s="47">
        <v>1.2312000000000001</v>
      </c>
      <c r="AS7" s="47">
        <f t="shared" si="2"/>
        <v>6.7923829427662561E-3</v>
      </c>
      <c r="AT7" s="7"/>
      <c r="AU7" s="33"/>
      <c r="AV7" s="33"/>
      <c r="AW7" s="33"/>
      <c r="AX7" s="33"/>
    </row>
    <row r="8" spans="1:50" s="68" customFormat="1">
      <c r="A8" s="20" t="s">
        <v>16</v>
      </c>
      <c r="B8" s="24">
        <v>1</v>
      </c>
      <c r="C8" s="24">
        <v>0</v>
      </c>
      <c r="D8" s="21">
        <v>1</v>
      </c>
      <c r="E8" s="21">
        <v>0</v>
      </c>
      <c r="F8" s="23">
        <v>1</v>
      </c>
      <c r="G8" s="23">
        <v>1</v>
      </c>
      <c r="H8" s="73">
        <v>1</v>
      </c>
      <c r="I8" s="73">
        <v>1</v>
      </c>
      <c r="J8" s="23">
        <v>0</v>
      </c>
      <c r="K8" s="22">
        <v>0</v>
      </c>
      <c r="L8" s="22"/>
      <c r="M8" s="66"/>
      <c r="N8" s="65"/>
      <c r="O8" s="66"/>
      <c r="P8" s="66"/>
      <c r="Q8" s="66"/>
      <c r="R8" s="67"/>
      <c r="S8" s="67"/>
      <c r="T8" s="67"/>
      <c r="U8" s="67"/>
      <c r="V8" s="67"/>
      <c r="W8" s="67"/>
      <c r="X8" s="67"/>
      <c r="Y8" s="67"/>
      <c r="Z8" s="67"/>
      <c r="AA8" s="67"/>
      <c r="AB8" s="67"/>
      <c r="AC8" s="67"/>
      <c r="AD8" s="67"/>
      <c r="AE8" s="67"/>
      <c r="AF8" s="67"/>
      <c r="AG8" s="67"/>
      <c r="AH8" s="67"/>
      <c r="AI8" s="67"/>
      <c r="AJ8" s="67"/>
      <c r="AK8" s="67"/>
      <c r="AL8" s="67"/>
      <c r="AM8" s="67"/>
      <c r="AN8" s="67"/>
      <c r="AO8" s="67"/>
      <c r="AP8" s="16">
        <f t="shared" si="0"/>
        <v>5</v>
      </c>
      <c r="AQ8" s="16">
        <f t="shared" si="1"/>
        <v>6</v>
      </c>
      <c r="AR8" s="47">
        <v>967.58140000000003</v>
      </c>
      <c r="AS8" s="47">
        <f t="shared" si="2"/>
        <v>5.3380306993972493</v>
      </c>
      <c r="AT8" s="7" t="s">
        <v>66</v>
      </c>
      <c r="AU8" s="33"/>
      <c r="AV8" s="33"/>
      <c r="AW8" s="33"/>
      <c r="AX8" s="33"/>
    </row>
    <row r="9" spans="1:50" s="68" customFormat="1">
      <c r="A9" s="20" t="s">
        <v>17</v>
      </c>
      <c r="B9" s="24">
        <v>1</v>
      </c>
      <c r="C9" s="24">
        <v>0</v>
      </c>
      <c r="D9" s="21">
        <v>1</v>
      </c>
      <c r="E9" s="21">
        <v>0</v>
      </c>
      <c r="F9" s="23">
        <v>1</v>
      </c>
      <c r="G9" s="23">
        <v>1</v>
      </c>
      <c r="H9" s="23">
        <v>0</v>
      </c>
      <c r="I9" s="23">
        <v>0</v>
      </c>
      <c r="J9" s="23">
        <v>0</v>
      </c>
      <c r="K9" s="22">
        <v>0</v>
      </c>
      <c r="L9" s="22"/>
      <c r="M9" s="66"/>
      <c r="N9" s="65"/>
      <c r="O9" s="66"/>
      <c r="P9" s="66"/>
      <c r="Q9" s="66"/>
      <c r="R9" s="67"/>
      <c r="S9" s="67"/>
      <c r="T9" s="67"/>
      <c r="U9" s="67"/>
      <c r="V9" s="67"/>
      <c r="W9" s="67"/>
      <c r="X9" s="67"/>
      <c r="Y9" s="67"/>
      <c r="Z9" s="67"/>
      <c r="AA9" s="67"/>
      <c r="AB9" s="67"/>
      <c r="AC9" s="67"/>
      <c r="AD9" s="67"/>
      <c r="AE9" s="67"/>
      <c r="AF9" s="67"/>
      <c r="AG9" s="67"/>
      <c r="AH9" s="67"/>
      <c r="AI9" s="67"/>
      <c r="AJ9" s="67"/>
      <c r="AK9" s="67"/>
      <c r="AL9" s="67"/>
      <c r="AM9" s="67"/>
      <c r="AN9" s="67"/>
      <c r="AO9" s="67"/>
      <c r="AP9" s="16">
        <f t="shared" si="0"/>
        <v>3</v>
      </c>
      <c r="AQ9" s="16">
        <f t="shared" si="1"/>
        <v>4</v>
      </c>
      <c r="AR9" s="47">
        <v>14.5905</v>
      </c>
      <c r="AS9" s="47">
        <f t="shared" si="2"/>
        <v>8.0494041038361816E-2</v>
      </c>
      <c r="AT9" s="7"/>
      <c r="AU9" s="33"/>
      <c r="AV9" s="33"/>
      <c r="AW9" s="33"/>
      <c r="AX9" s="33"/>
    </row>
    <row r="10" spans="1:50" s="68" customFormat="1">
      <c r="A10" s="20" t="s">
        <v>18</v>
      </c>
      <c r="B10" s="24">
        <v>1</v>
      </c>
      <c r="C10" s="24">
        <v>0</v>
      </c>
      <c r="D10" s="21">
        <v>1</v>
      </c>
      <c r="E10" s="21">
        <v>0</v>
      </c>
      <c r="F10" s="23">
        <v>1</v>
      </c>
      <c r="G10" s="23">
        <v>1</v>
      </c>
      <c r="H10" s="23">
        <v>0</v>
      </c>
      <c r="I10" s="23">
        <v>0</v>
      </c>
      <c r="J10" s="23">
        <v>0</v>
      </c>
      <c r="K10" s="22">
        <v>0</v>
      </c>
      <c r="L10" s="22"/>
      <c r="M10" s="66"/>
      <c r="N10" s="65"/>
      <c r="O10" s="66"/>
      <c r="P10" s="66"/>
      <c r="Q10" s="66"/>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16">
        <f t="shared" si="0"/>
        <v>3</v>
      </c>
      <c r="AQ10" s="16">
        <f t="shared" si="1"/>
        <v>4</v>
      </c>
      <c r="AR10" s="47">
        <v>68.6434</v>
      </c>
      <c r="AS10" s="47">
        <f t="shared" si="2"/>
        <v>0.37869741658015044</v>
      </c>
      <c r="AT10" s="7"/>
      <c r="AU10" s="33"/>
      <c r="AV10" s="33"/>
      <c r="AW10" s="33"/>
      <c r="AX10" s="33"/>
    </row>
    <row r="11" spans="1:50" s="68" customFormat="1">
      <c r="A11" s="20" t="s">
        <v>19</v>
      </c>
      <c r="B11" s="24">
        <v>1</v>
      </c>
      <c r="C11" s="24">
        <v>0</v>
      </c>
      <c r="D11" s="21">
        <v>1</v>
      </c>
      <c r="E11" s="21">
        <v>0</v>
      </c>
      <c r="F11" s="23">
        <v>0</v>
      </c>
      <c r="G11" s="73">
        <v>1</v>
      </c>
      <c r="H11" s="23">
        <v>1</v>
      </c>
      <c r="I11" s="73">
        <v>1</v>
      </c>
      <c r="J11" s="23">
        <v>0</v>
      </c>
      <c r="K11" s="73">
        <v>1</v>
      </c>
      <c r="L11" s="73"/>
      <c r="M11" s="66"/>
      <c r="N11" s="65"/>
      <c r="O11" s="66"/>
      <c r="P11" s="66"/>
      <c r="Q11" s="66"/>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16">
        <f t="shared" si="0"/>
        <v>5</v>
      </c>
      <c r="AQ11" s="16">
        <f t="shared" si="1"/>
        <v>6</v>
      </c>
      <c r="AR11" s="47">
        <v>570.76440000000002</v>
      </c>
      <c r="AS11" s="47">
        <f t="shared" si="2"/>
        <v>3.1488388360121968</v>
      </c>
      <c r="AT11" s="7" t="s">
        <v>66</v>
      </c>
      <c r="AU11" s="33"/>
      <c r="AV11" s="33"/>
      <c r="AW11" s="33"/>
      <c r="AX11" s="33"/>
    </row>
    <row r="12" spans="1:50" s="68" customFormat="1">
      <c r="A12" s="20" t="s">
        <v>20</v>
      </c>
      <c r="B12" s="24">
        <v>1</v>
      </c>
      <c r="C12" s="73">
        <v>1</v>
      </c>
      <c r="D12" s="21">
        <v>1</v>
      </c>
      <c r="E12" s="21">
        <v>0</v>
      </c>
      <c r="F12" s="23">
        <v>1</v>
      </c>
      <c r="G12" s="23">
        <v>0</v>
      </c>
      <c r="H12" s="23">
        <v>0</v>
      </c>
      <c r="I12" s="23">
        <v>0</v>
      </c>
      <c r="J12" s="23">
        <v>0</v>
      </c>
      <c r="K12" s="22">
        <v>0</v>
      </c>
      <c r="L12" s="22"/>
      <c r="M12" s="66"/>
      <c r="N12" s="65"/>
      <c r="O12" s="66"/>
      <c r="P12" s="66"/>
      <c r="Q12" s="66"/>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16">
        <f t="shared" si="0"/>
        <v>2</v>
      </c>
      <c r="AQ12" s="16">
        <f t="shared" si="1"/>
        <v>4</v>
      </c>
      <c r="AR12" s="47">
        <v>1447.0184999999999</v>
      </c>
      <c r="AS12" s="47">
        <f t="shared" si="2"/>
        <v>7.9830277593138499</v>
      </c>
      <c r="AT12" s="7" t="s">
        <v>66</v>
      </c>
      <c r="AU12" s="33"/>
      <c r="AV12" s="33"/>
      <c r="AW12" s="33"/>
      <c r="AX12" s="33"/>
    </row>
    <row r="13" spans="1:50">
      <c r="A13" s="20" t="s">
        <v>22</v>
      </c>
      <c r="B13" s="70">
        <v>1</v>
      </c>
      <c r="C13" s="70">
        <v>1</v>
      </c>
      <c r="D13" s="70">
        <v>1</v>
      </c>
      <c r="E13" s="71">
        <v>0</v>
      </c>
      <c r="F13" s="72">
        <v>1</v>
      </c>
      <c r="G13" s="72">
        <v>0</v>
      </c>
      <c r="H13" s="72">
        <v>1</v>
      </c>
      <c r="I13" s="72">
        <v>1</v>
      </c>
      <c r="J13" s="72">
        <v>0</v>
      </c>
      <c r="K13" s="72">
        <v>0</v>
      </c>
      <c r="L13" s="72"/>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ref="AP13:AP44" si="3">SUMIF($B$106:$U$106,"X",B13:U13)</f>
        <v>4</v>
      </c>
      <c r="AQ13" s="16">
        <f t="shared" ref="AQ13:AQ44" si="4">SUMIFS(B13:AO13,$B$103:$AO$103,"X")</f>
        <v>6</v>
      </c>
      <c r="AR13" s="47">
        <v>37.719299999999997</v>
      </c>
      <c r="AS13" s="47">
        <f t="shared" ref="AS13:AS33" si="5">IFERROR(AR13/$AR$102,0)*100</f>
        <v>0.20809286056943083</v>
      </c>
      <c r="AT13" s="7"/>
    </row>
    <row r="14" spans="1:50">
      <c r="A14" s="20" t="s">
        <v>23</v>
      </c>
      <c r="B14" s="70">
        <v>1</v>
      </c>
      <c r="C14" s="70">
        <v>0</v>
      </c>
      <c r="D14" s="70">
        <v>1</v>
      </c>
      <c r="E14" s="71">
        <v>0</v>
      </c>
      <c r="F14" s="72">
        <v>1</v>
      </c>
      <c r="G14" s="72">
        <v>0</v>
      </c>
      <c r="H14" s="72">
        <v>0</v>
      </c>
      <c r="I14" s="73">
        <v>1</v>
      </c>
      <c r="J14" s="73">
        <v>1</v>
      </c>
      <c r="K14" s="72">
        <v>0</v>
      </c>
      <c r="L14" s="72"/>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3"/>
        <v>4</v>
      </c>
      <c r="AQ14" s="16">
        <f t="shared" si="4"/>
        <v>5</v>
      </c>
      <c r="AR14" s="47">
        <v>279.91120000000001</v>
      </c>
      <c r="AS14" s="47">
        <f t="shared" si="5"/>
        <v>1.5442365662518145</v>
      </c>
      <c r="AT14" s="34" t="s">
        <v>66</v>
      </c>
    </row>
    <row r="15" spans="1:50">
      <c r="A15" s="20" t="s">
        <v>24</v>
      </c>
      <c r="B15" s="70">
        <v>1</v>
      </c>
      <c r="C15" s="70">
        <v>0</v>
      </c>
      <c r="D15" s="70">
        <v>1</v>
      </c>
      <c r="E15" s="71">
        <v>0</v>
      </c>
      <c r="F15" s="72">
        <v>0</v>
      </c>
      <c r="G15" s="72">
        <v>0</v>
      </c>
      <c r="H15" s="72">
        <v>1</v>
      </c>
      <c r="I15" s="72">
        <v>0</v>
      </c>
      <c r="J15" s="72">
        <v>0</v>
      </c>
      <c r="K15" s="72">
        <v>0</v>
      </c>
      <c r="L15" s="72"/>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3"/>
        <v>2</v>
      </c>
      <c r="AQ15" s="16">
        <f t="shared" si="4"/>
        <v>3</v>
      </c>
      <c r="AR15" s="47">
        <v>281.77069999999998</v>
      </c>
      <c r="AS15" s="47">
        <f t="shared" si="5"/>
        <v>1.5544952050449217</v>
      </c>
      <c r="AT15" s="34"/>
    </row>
    <row r="16" spans="1:50">
      <c r="A16" s="20" t="s">
        <v>25</v>
      </c>
      <c r="B16" s="70">
        <v>0</v>
      </c>
      <c r="C16" s="70">
        <v>0</v>
      </c>
      <c r="D16" s="70">
        <v>1</v>
      </c>
      <c r="E16" s="71">
        <v>0</v>
      </c>
      <c r="F16" s="72">
        <v>0</v>
      </c>
      <c r="G16" s="72">
        <v>0</v>
      </c>
      <c r="H16" s="72">
        <v>1</v>
      </c>
      <c r="I16" s="72">
        <v>0</v>
      </c>
      <c r="J16" s="72">
        <v>0</v>
      </c>
      <c r="K16" s="72">
        <v>0</v>
      </c>
      <c r="L16" s="72"/>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3"/>
        <v>2</v>
      </c>
      <c r="AQ16" s="16">
        <f t="shared" si="4"/>
        <v>2</v>
      </c>
      <c r="AR16" s="47">
        <v>4.8540000000000001</v>
      </c>
      <c r="AS16" s="47">
        <f t="shared" si="5"/>
        <v>2.6778936650574566E-2</v>
      </c>
      <c r="AT16" s="7"/>
    </row>
    <row r="17" spans="1:46">
      <c r="A17" s="20" t="s">
        <v>26</v>
      </c>
      <c r="B17" s="70">
        <v>1</v>
      </c>
      <c r="C17" s="70">
        <v>0</v>
      </c>
      <c r="D17" s="70">
        <v>1</v>
      </c>
      <c r="E17" s="71">
        <v>0</v>
      </c>
      <c r="F17" s="72">
        <v>0</v>
      </c>
      <c r="G17" s="72">
        <v>0</v>
      </c>
      <c r="H17" s="72">
        <v>1</v>
      </c>
      <c r="I17" s="72">
        <v>0</v>
      </c>
      <c r="J17" s="73">
        <v>1</v>
      </c>
      <c r="K17" s="72">
        <v>0</v>
      </c>
      <c r="L17" s="72"/>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3"/>
        <v>3</v>
      </c>
      <c r="AQ17" s="16">
        <f t="shared" si="4"/>
        <v>4</v>
      </c>
      <c r="AR17" s="47">
        <v>564.52020000000005</v>
      </c>
      <c r="AS17" s="47">
        <f t="shared" si="5"/>
        <v>3.1143903324618223</v>
      </c>
      <c r="AT17" s="34" t="s">
        <v>66</v>
      </c>
    </row>
    <row r="18" spans="1:46">
      <c r="A18" s="20" t="s">
        <v>27</v>
      </c>
      <c r="B18" s="70">
        <v>1</v>
      </c>
      <c r="C18" s="70">
        <v>0</v>
      </c>
      <c r="D18" s="70">
        <v>1</v>
      </c>
      <c r="E18" s="71">
        <v>0</v>
      </c>
      <c r="F18" s="72">
        <v>0</v>
      </c>
      <c r="G18" s="72">
        <v>0</v>
      </c>
      <c r="H18" s="72">
        <v>1</v>
      </c>
      <c r="I18" s="72">
        <v>0</v>
      </c>
      <c r="J18" s="72">
        <v>0</v>
      </c>
      <c r="K18" s="72">
        <v>0</v>
      </c>
      <c r="L18" s="72"/>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3"/>
        <v>2</v>
      </c>
      <c r="AQ18" s="16">
        <f t="shared" si="4"/>
        <v>3</v>
      </c>
      <c r="AR18" s="47">
        <v>28.9146</v>
      </c>
      <c r="AS18" s="47">
        <f t="shared" si="5"/>
        <v>0.15951838518267475</v>
      </c>
      <c r="AT18" s="34"/>
    </row>
    <row r="19" spans="1:46">
      <c r="A19" s="20" t="s">
        <v>28</v>
      </c>
      <c r="B19" s="70">
        <v>1</v>
      </c>
      <c r="C19" s="70">
        <v>0</v>
      </c>
      <c r="D19" s="70">
        <v>1</v>
      </c>
      <c r="E19" s="71">
        <v>0</v>
      </c>
      <c r="F19" s="72">
        <v>1</v>
      </c>
      <c r="G19" s="72">
        <v>0</v>
      </c>
      <c r="H19" s="72">
        <v>1</v>
      </c>
      <c r="I19" s="72">
        <v>1</v>
      </c>
      <c r="J19" s="72">
        <v>0</v>
      </c>
      <c r="K19" s="72">
        <v>0</v>
      </c>
      <c r="L19" s="72"/>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3"/>
        <v>4</v>
      </c>
      <c r="AQ19" s="16">
        <f t="shared" si="4"/>
        <v>5</v>
      </c>
      <c r="AR19" s="47">
        <v>277.01859999999999</v>
      </c>
      <c r="AS19" s="47">
        <f t="shared" si="5"/>
        <v>1.5282784384900814</v>
      </c>
      <c r="AT19" s="34"/>
    </row>
    <row r="20" spans="1:46">
      <c r="A20" s="20" t="s">
        <v>29</v>
      </c>
      <c r="B20" s="70">
        <v>1</v>
      </c>
      <c r="C20" s="70">
        <v>0</v>
      </c>
      <c r="D20" s="70">
        <v>1</v>
      </c>
      <c r="E20" s="71">
        <v>0</v>
      </c>
      <c r="F20" s="72">
        <v>1</v>
      </c>
      <c r="G20" s="73">
        <v>1</v>
      </c>
      <c r="H20" s="72">
        <v>0</v>
      </c>
      <c r="I20" s="72">
        <v>0</v>
      </c>
      <c r="J20" s="72">
        <v>0</v>
      </c>
      <c r="K20" s="72">
        <v>0</v>
      </c>
      <c r="L20" s="72"/>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3"/>
        <v>3</v>
      </c>
      <c r="AQ20" s="16">
        <f t="shared" si="4"/>
        <v>4</v>
      </c>
      <c r="AR20" s="47">
        <v>510.10120000000001</v>
      </c>
      <c r="AS20" s="47">
        <f t="shared" si="5"/>
        <v>2.8141672270667626</v>
      </c>
      <c r="AT20" s="34" t="s">
        <v>66</v>
      </c>
    </row>
    <row r="21" spans="1:46">
      <c r="A21" s="20" t="s">
        <v>30</v>
      </c>
      <c r="B21" s="70">
        <v>0</v>
      </c>
      <c r="C21" s="70">
        <v>0</v>
      </c>
      <c r="D21" s="70">
        <v>0</v>
      </c>
      <c r="E21" s="71">
        <v>0</v>
      </c>
      <c r="F21" s="72">
        <v>0</v>
      </c>
      <c r="G21" s="72">
        <v>0</v>
      </c>
      <c r="H21" s="72">
        <v>0</v>
      </c>
      <c r="I21" s="72">
        <v>0</v>
      </c>
      <c r="J21" s="72">
        <v>0</v>
      </c>
      <c r="K21" s="72">
        <v>0</v>
      </c>
      <c r="L21" s="72"/>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3"/>
        <v>0</v>
      </c>
      <c r="AQ21" s="16">
        <f t="shared" si="4"/>
        <v>0</v>
      </c>
      <c r="AR21" s="47">
        <v>44.3185</v>
      </c>
      <c r="AS21" s="47">
        <f t="shared" si="5"/>
        <v>0.24449985660249052</v>
      </c>
      <c r="AT21" s="34"/>
    </row>
    <row r="22" spans="1:46">
      <c r="A22" s="20" t="s">
        <v>31</v>
      </c>
      <c r="B22" s="70">
        <v>0</v>
      </c>
      <c r="C22" s="70">
        <v>0</v>
      </c>
      <c r="D22" s="70">
        <v>1</v>
      </c>
      <c r="E22" s="71">
        <v>0</v>
      </c>
      <c r="F22" s="72">
        <v>0</v>
      </c>
      <c r="G22" s="72">
        <v>0</v>
      </c>
      <c r="H22" s="72">
        <v>0</v>
      </c>
      <c r="I22" s="72">
        <v>0</v>
      </c>
      <c r="J22" s="72">
        <v>0</v>
      </c>
      <c r="K22" s="72">
        <v>0</v>
      </c>
      <c r="L22" s="72"/>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3"/>
        <v>1</v>
      </c>
      <c r="AQ22" s="16">
        <f t="shared" si="4"/>
        <v>1</v>
      </c>
      <c r="AR22" s="47">
        <v>14.7949</v>
      </c>
      <c r="AS22" s="47">
        <f t="shared" si="5"/>
        <v>8.1621691357969844E-2</v>
      </c>
      <c r="AT22" s="34"/>
    </row>
    <row r="23" spans="1:46">
      <c r="A23" s="20" t="s">
        <v>32</v>
      </c>
      <c r="B23" s="70">
        <v>0</v>
      </c>
      <c r="C23" s="70">
        <v>0</v>
      </c>
      <c r="D23" s="70">
        <v>1</v>
      </c>
      <c r="E23" s="71">
        <v>0</v>
      </c>
      <c r="F23" s="72">
        <v>0</v>
      </c>
      <c r="G23" s="72">
        <v>0</v>
      </c>
      <c r="H23" s="72">
        <v>0</v>
      </c>
      <c r="I23" s="72">
        <v>0</v>
      </c>
      <c r="J23" s="72">
        <v>0</v>
      </c>
      <c r="K23" s="72">
        <v>0</v>
      </c>
      <c r="L23" s="72"/>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3"/>
        <v>1</v>
      </c>
      <c r="AQ23" s="16">
        <f t="shared" si="4"/>
        <v>1</v>
      </c>
      <c r="AR23" s="47">
        <v>97.15</v>
      </c>
      <c r="AS23" s="47">
        <f t="shared" si="5"/>
        <v>0.53596491462779539</v>
      </c>
      <c r="AT23" s="34"/>
    </row>
    <row r="24" spans="1:46">
      <c r="A24" s="20" t="s">
        <v>33</v>
      </c>
      <c r="B24" s="70">
        <v>0</v>
      </c>
      <c r="C24" s="70">
        <v>0</v>
      </c>
      <c r="D24" s="81">
        <v>1</v>
      </c>
      <c r="E24" s="71">
        <v>0</v>
      </c>
      <c r="F24" s="72">
        <v>0</v>
      </c>
      <c r="G24" s="72">
        <v>0</v>
      </c>
      <c r="H24" s="72">
        <v>0</v>
      </c>
      <c r="I24" s="72">
        <v>0</v>
      </c>
      <c r="J24" s="72">
        <v>0</v>
      </c>
      <c r="K24" s="72">
        <v>0</v>
      </c>
      <c r="L24" s="72"/>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3"/>
        <v>1</v>
      </c>
      <c r="AQ24" s="16">
        <f t="shared" si="4"/>
        <v>1</v>
      </c>
      <c r="AR24" s="47">
        <v>433.56290000000001</v>
      </c>
      <c r="AS24" s="47">
        <f t="shared" si="5"/>
        <v>2.3919145927357635</v>
      </c>
      <c r="AT24" s="34" t="s">
        <v>66</v>
      </c>
    </row>
    <row r="25" spans="1:46">
      <c r="A25" s="20" t="s">
        <v>35</v>
      </c>
      <c r="B25" s="70">
        <v>0</v>
      </c>
      <c r="C25" s="70">
        <v>0</v>
      </c>
      <c r="D25" s="70">
        <v>1</v>
      </c>
      <c r="E25" s="71">
        <v>0</v>
      </c>
      <c r="F25" s="72">
        <v>0</v>
      </c>
      <c r="G25" s="72">
        <v>0</v>
      </c>
      <c r="H25" s="72">
        <v>0</v>
      </c>
      <c r="I25" s="72">
        <v>0</v>
      </c>
      <c r="J25" s="72">
        <v>0</v>
      </c>
      <c r="K25" s="72">
        <v>0</v>
      </c>
      <c r="L25" s="72"/>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3"/>
        <v>1</v>
      </c>
      <c r="AQ25" s="16">
        <f t="shared" si="4"/>
        <v>1</v>
      </c>
      <c r="AR25" s="47">
        <v>87.945499999999996</v>
      </c>
      <c r="AS25" s="47">
        <f t="shared" si="5"/>
        <v>0.48518479052391955</v>
      </c>
      <c r="AT25" s="34"/>
    </row>
    <row r="26" spans="1:46">
      <c r="A26" s="20" t="s">
        <v>36</v>
      </c>
      <c r="B26" s="82">
        <v>0</v>
      </c>
      <c r="C26" s="70">
        <v>0</v>
      </c>
      <c r="D26" s="70">
        <v>0</v>
      </c>
      <c r="E26" s="71">
        <v>0</v>
      </c>
      <c r="F26" s="73">
        <v>1</v>
      </c>
      <c r="G26" s="72">
        <v>0</v>
      </c>
      <c r="H26" s="72">
        <v>0</v>
      </c>
      <c r="I26" s="72">
        <v>0</v>
      </c>
      <c r="J26" s="72">
        <v>0</v>
      </c>
      <c r="K26" s="72">
        <v>0</v>
      </c>
      <c r="L26" s="72"/>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3"/>
        <v>1</v>
      </c>
      <c r="AQ26" s="16">
        <f t="shared" si="4"/>
        <v>1</v>
      </c>
      <c r="AR26" s="47">
        <v>280.84820000000002</v>
      </c>
      <c r="AS26" s="47">
        <f t="shared" si="5"/>
        <v>1.549405883030057</v>
      </c>
      <c r="AT26" s="34" t="s">
        <v>66</v>
      </c>
    </row>
    <row r="27" spans="1:46">
      <c r="A27" s="20" t="s">
        <v>37</v>
      </c>
      <c r="B27" s="82">
        <v>0</v>
      </c>
      <c r="C27" s="70">
        <v>0</v>
      </c>
      <c r="D27" s="70">
        <v>1</v>
      </c>
      <c r="E27" s="71">
        <v>0</v>
      </c>
      <c r="F27" s="73">
        <v>1</v>
      </c>
      <c r="G27" s="72">
        <v>0</v>
      </c>
      <c r="H27" s="72">
        <v>0</v>
      </c>
      <c r="I27" s="73">
        <v>1</v>
      </c>
      <c r="J27" s="72">
        <v>0</v>
      </c>
      <c r="K27" s="72">
        <v>0</v>
      </c>
      <c r="L27" s="72"/>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3"/>
        <v>3</v>
      </c>
      <c r="AQ27" s="16">
        <f t="shared" si="4"/>
        <v>3</v>
      </c>
      <c r="AR27" s="47">
        <v>770.05579999999998</v>
      </c>
      <c r="AS27" s="47">
        <f t="shared" si="5"/>
        <v>4.2483056212623644</v>
      </c>
      <c r="AT27" s="34" t="s">
        <v>66</v>
      </c>
    </row>
    <row r="28" spans="1:46">
      <c r="A28" s="20" t="s">
        <v>38</v>
      </c>
      <c r="B28" s="82">
        <v>0</v>
      </c>
      <c r="C28" s="70">
        <v>0</v>
      </c>
      <c r="D28" s="73">
        <v>1</v>
      </c>
      <c r="E28" s="71">
        <v>0</v>
      </c>
      <c r="F28" s="72">
        <v>0</v>
      </c>
      <c r="G28" s="73">
        <v>1</v>
      </c>
      <c r="H28" s="72">
        <v>0</v>
      </c>
      <c r="I28" s="73">
        <v>1</v>
      </c>
      <c r="J28" s="72">
        <v>0</v>
      </c>
      <c r="K28" s="72">
        <v>0</v>
      </c>
      <c r="L28" s="72"/>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3"/>
        <v>3</v>
      </c>
      <c r="AQ28" s="16">
        <f t="shared" si="4"/>
        <v>3</v>
      </c>
      <c r="AR28" s="47">
        <v>591.22389999999996</v>
      </c>
      <c r="AS28" s="47">
        <f t="shared" si="5"/>
        <v>3.2617114471375421</v>
      </c>
      <c r="AT28" s="34" t="s">
        <v>66</v>
      </c>
    </row>
    <row r="29" spans="1:46">
      <c r="A29" s="20" t="s">
        <v>40</v>
      </c>
      <c r="B29" s="70">
        <v>0</v>
      </c>
      <c r="C29" s="70">
        <v>0</v>
      </c>
      <c r="D29" s="70">
        <v>0</v>
      </c>
      <c r="E29" s="71">
        <v>1</v>
      </c>
      <c r="F29" s="72">
        <v>0</v>
      </c>
      <c r="G29" s="72">
        <v>0</v>
      </c>
      <c r="H29" s="72">
        <v>0</v>
      </c>
      <c r="I29" s="72">
        <v>0</v>
      </c>
      <c r="J29" s="72">
        <v>0</v>
      </c>
      <c r="K29" s="72">
        <v>0</v>
      </c>
      <c r="L29" s="72"/>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3"/>
        <v>1</v>
      </c>
      <c r="AQ29" s="16">
        <f t="shared" si="4"/>
        <v>1</v>
      </c>
      <c r="AR29" s="47">
        <v>208.94290000000001</v>
      </c>
      <c r="AS29" s="47">
        <f t="shared" si="5"/>
        <v>1.1527129548181576</v>
      </c>
      <c r="AT29" s="34"/>
    </row>
    <row r="30" spans="1:46">
      <c r="A30" s="20" t="s">
        <v>41</v>
      </c>
      <c r="B30" s="70">
        <v>0</v>
      </c>
      <c r="C30" s="70">
        <v>0</v>
      </c>
      <c r="D30" s="70">
        <v>1</v>
      </c>
      <c r="E30" s="71">
        <v>0</v>
      </c>
      <c r="F30" s="72">
        <v>0</v>
      </c>
      <c r="G30" s="72">
        <v>0</v>
      </c>
      <c r="H30" s="72">
        <v>0</v>
      </c>
      <c r="I30" s="72">
        <v>0</v>
      </c>
      <c r="J30" s="72">
        <v>0</v>
      </c>
      <c r="K30" s="72">
        <v>0</v>
      </c>
      <c r="L30" s="72"/>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3"/>
        <v>1</v>
      </c>
      <c r="AQ30" s="16">
        <f t="shared" si="4"/>
        <v>1</v>
      </c>
      <c r="AR30" s="47">
        <v>2.3006000000000002</v>
      </c>
      <c r="AS30" s="47">
        <f t="shared" si="5"/>
        <v>1.2692134663846692E-2</v>
      </c>
      <c r="AT30" s="34"/>
    </row>
    <row r="31" spans="1:46">
      <c r="A31" s="20" t="s">
        <v>42</v>
      </c>
      <c r="B31" s="70">
        <v>0</v>
      </c>
      <c r="C31" s="70">
        <v>0</v>
      </c>
      <c r="D31" s="70">
        <v>1</v>
      </c>
      <c r="E31" s="71">
        <v>0</v>
      </c>
      <c r="F31" s="72">
        <v>0</v>
      </c>
      <c r="G31" s="72">
        <v>0</v>
      </c>
      <c r="H31" s="72">
        <v>0</v>
      </c>
      <c r="I31" s="72">
        <v>0</v>
      </c>
      <c r="J31" s="72">
        <v>0</v>
      </c>
      <c r="K31" s="72">
        <v>0</v>
      </c>
      <c r="L31" s="72"/>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3"/>
        <v>1</v>
      </c>
      <c r="AQ31" s="16">
        <f t="shared" si="4"/>
        <v>1</v>
      </c>
      <c r="AR31" s="47">
        <v>40.220300000000002</v>
      </c>
      <c r="AS31" s="47">
        <f t="shared" si="5"/>
        <v>0.22189057803195392</v>
      </c>
      <c r="AT31" s="34"/>
    </row>
    <row r="32" spans="1:46">
      <c r="A32" s="20" t="s">
        <v>43</v>
      </c>
      <c r="B32" s="70">
        <v>0</v>
      </c>
      <c r="C32" s="70">
        <v>0</v>
      </c>
      <c r="D32" s="70">
        <v>1</v>
      </c>
      <c r="E32" s="71">
        <v>0</v>
      </c>
      <c r="F32" s="72">
        <v>0</v>
      </c>
      <c r="G32" s="72">
        <v>0</v>
      </c>
      <c r="H32" s="72">
        <v>0</v>
      </c>
      <c r="I32" s="72">
        <v>0</v>
      </c>
      <c r="J32" s="72">
        <v>0</v>
      </c>
      <c r="K32" s="72">
        <v>0</v>
      </c>
      <c r="L32" s="72"/>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3"/>
        <v>1</v>
      </c>
      <c r="AQ32" s="16">
        <f t="shared" si="4"/>
        <v>1</v>
      </c>
      <c r="AR32" s="47">
        <v>58.926900000000003</v>
      </c>
      <c r="AS32" s="47">
        <f t="shared" si="5"/>
        <v>0.32509264979702152</v>
      </c>
      <c r="AT32" s="34"/>
    </row>
    <row r="33" spans="1:47">
      <c r="A33" s="20" t="s">
        <v>44</v>
      </c>
      <c r="B33" s="70">
        <v>0</v>
      </c>
      <c r="C33" s="70">
        <v>0</v>
      </c>
      <c r="D33" s="70">
        <v>1</v>
      </c>
      <c r="E33" s="71">
        <v>0</v>
      </c>
      <c r="F33" s="72">
        <v>0</v>
      </c>
      <c r="G33" s="72">
        <v>0</v>
      </c>
      <c r="H33" s="72">
        <v>0</v>
      </c>
      <c r="I33" s="72">
        <v>0</v>
      </c>
      <c r="J33" s="72">
        <v>0</v>
      </c>
      <c r="K33" s="72">
        <v>0</v>
      </c>
      <c r="L33" s="72"/>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3"/>
        <v>1</v>
      </c>
      <c r="AQ33" s="16">
        <f t="shared" si="4"/>
        <v>1</v>
      </c>
      <c r="AR33" s="47">
        <v>214.29769999999999</v>
      </c>
      <c r="AS33" s="47">
        <f t="shared" si="5"/>
        <v>1.1822547450893763</v>
      </c>
      <c r="AT33" s="34"/>
    </row>
    <row r="34" spans="1:47">
      <c r="A34" s="20" t="s">
        <v>45</v>
      </c>
      <c r="B34" s="70">
        <v>0</v>
      </c>
      <c r="C34" s="70">
        <v>0</v>
      </c>
      <c r="D34" s="70">
        <v>1</v>
      </c>
      <c r="E34" s="73">
        <v>1</v>
      </c>
      <c r="F34" s="72">
        <v>0</v>
      </c>
      <c r="G34" s="73">
        <v>1</v>
      </c>
      <c r="H34" s="73">
        <v>1</v>
      </c>
      <c r="I34" s="73">
        <v>1</v>
      </c>
      <c r="J34" s="72">
        <v>0</v>
      </c>
      <c r="K34" s="73">
        <v>1</v>
      </c>
      <c r="L34" s="73"/>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3"/>
        <v>6</v>
      </c>
      <c r="AQ34" s="16">
        <f t="shared" si="4"/>
        <v>6</v>
      </c>
      <c r="AR34" s="47">
        <v>5486.4252999999999</v>
      </c>
      <c r="AS34" s="47">
        <f t="shared" ref="AS34:AS65" si="6">IFERROR(AR34/$AR$102,0)*100</f>
        <v>30.267951286940576</v>
      </c>
      <c r="AT34" s="34" t="s">
        <v>66</v>
      </c>
    </row>
    <row r="35" spans="1:47">
      <c r="A35" s="20" t="s">
        <v>47</v>
      </c>
      <c r="B35" s="81">
        <v>1</v>
      </c>
      <c r="C35" s="24">
        <v>0</v>
      </c>
      <c r="D35" s="70">
        <v>1</v>
      </c>
      <c r="E35" s="73">
        <v>1</v>
      </c>
      <c r="F35" s="72">
        <v>0</v>
      </c>
      <c r="G35" s="72">
        <v>0</v>
      </c>
      <c r="H35" s="72">
        <v>0</v>
      </c>
      <c r="I35" s="73">
        <v>1</v>
      </c>
      <c r="J35" s="72">
        <v>0</v>
      </c>
      <c r="K35" s="72">
        <v>0</v>
      </c>
      <c r="L35" s="72"/>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3"/>
        <v>3</v>
      </c>
      <c r="AQ35" s="16">
        <f t="shared" si="4"/>
        <v>4</v>
      </c>
      <c r="AR35" s="47">
        <v>1518.0966000000001</v>
      </c>
      <c r="AS35" s="47">
        <f t="shared" si="6"/>
        <v>8.3751571241970826</v>
      </c>
      <c r="AT35" s="34" t="s">
        <v>66</v>
      </c>
    </row>
    <row r="36" spans="1:47">
      <c r="A36" s="20" t="s">
        <v>49</v>
      </c>
      <c r="B36" s="70">
        <v>0</v>
      </c>
      <c r="C36" s="70">
        <v>0</v>
      </c>
      <c r="D36" s="73">
        <v>1</v>
      </c>
      <c r="E36" s="71">
        <v>0</v>
      </c>
      <c r="F36" s="72">
        <v>0</v>
      </c>
      <c r="G36" s="72">
        <v>0</v>
      </c>
      <c r="H36" s="73">
        <v>1</v>
      </c>
      <c r="I36" s="72">
        <v>0</v>
      </c>
      <c r="J36" s="72">
        <v>0</v>
      </c>
      <c r="K36" s="72">
        <v>0</v>
      </c>
      <c r="L36" s="72"/>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3"/>
        <v>2</v>
      </c>
      <c r="AQ36" s="16">
        <f t="shared" si="4"/>
        <v>2</v>
      </c>
      <c r="AR36" s="47">
        <v>385.9348</v>
      </c>
      <c r="AS36" s="47">
        <f t="shared" si="6"/>
        <v>2.1291560693144138</v>
      </c>
      <c r="AT36" s="34" t="s">
        <v>66</v>
      </c>
      <c r="AU36" s="87"/>
    </row>
    <row r="37" spans="1:47">
      <c r="A37" s="20" t="s">
        <v>50</v>
      </c>
      <c r="B37" s="70">
        <v>0</v>
      </c>
      <c r="C37" s="70">
        <v>0</v>
      </c>
      <c r="D37" s="70">
        <v>0</v>
      </c>
      <c r="E37" s="71">
        <v>0</v>
      </c>
      <c r="F37" s="72">
        <v>0</v>
      </c>
      <c r="G37" s="72">
        <v>0</v>
      </c>
      <c r="H37" s="72">
        <v>0</v>
      </c>
      <c r="I37" s="72">
        <v>0</v>
      </c>
      <c r="J37" s="72">
        <v>0</v>
      </c>
      <c r="K37" s="72">
        <v>0</v>
      </c>
      <c r="L37" s="72"/>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3"/>
        <v>0</v>
      </c>
      <c r="AQ37" s="16">
        <f t="shared" si="4"/>
        <v>0</v>
      </c>
      <c r="AR37" s="47">
        <v>46.608199999999997</v>
      </c>
      <c r="AS37" s="47">
        <f t="shared" si="6"/>
        <v>0.25713185727179838</v>
      </c>
      <c r="AT37" s="34"/>
    </row>
    <row r="38" spans="1:47">
      <c r="A38" s="20" t="s">
        <v>52</v>
      </c>
      <c r="B38" s="70">
        <v>0</v>
      </c>
      <c r="C38" s="70">
        <v>0</v>
      </c>
      <c r="D38" s="70">
        <v>0</v>
      </c>
      <c r="E38" s="73">
        <v>1</v>
      </c>
      <c r="F38" s="72">
        <v>0</v>
      </c>
      <c r="G38" s="72">
        <v>0</v>
      </c>
      <c r="H38" s="72">
        <v>0</v>
      </c>
      <c r="I38" s="72">
        <v>0</v>
      </c>
      <c r="J38" s="72">
        <v>0</v>
      </c>
      <c r="K38" s="72">
        <v>0</v>
      </c>
      <c r="L38" s="72"/>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3"/>
        <v>1</v>
      </c>
      <c r="AQ38" s="16">
        <f t="shared" si="4"/>
        <v>1</v>
      </c>
      <c r="AR38" s="47">
        <v>105.4709</v>
      </c>
      <c r="AS38" s="47">
        <f t="shared" si="6"/>
        <v>0.5818703233578667</v>
      </c>
      <c r="AT38" s="34" t="s">
        <v>66</v>
      </c>
    </row>
    <row r="39" spans="1:47">
      <c r="A39" s="20" t="s">
        <v>53</v>
      </c>
      <c r="B39" s="70">
        <v>0</v>
      </c>
      <c r="C39" s="70">
        <v>0</v>
      </c>
      <c r="D39" s="70">
        <v>1</v>
      </c>
      <c r="E39" s="73">
        <v>1</v>
      </c>
      <c r="F39" s="72">
        <v>0</v>
      </c>
      <c r="G39" s="73">
        <v>1</v>
      </c>
      <c r="H39" s="72">
        <v>0</v>
      </c>
      <c r="I39" s="73">
        <v>1</v>
      </c>
      <c r="J39" s="72">
        <v>0</v>
      </c>
      <c r="K39" s="72">
        <v>0</v>
      </c>
      <c r="L39" s="72"/>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3"/>
        <v>4</v>
      </c>
      <c r="AQ39" s="16">
        <f t="shared" si="4"/>
        <v>4</v>
      </c>
      <c r="AR39" s="47">
        <v>2161.9101999999998</v>
      </c>
      <c r="AS39" s="47">
        <f t="shared" si="6"/>
        <v>11.92699964771961</v>
      </c>
      <c r="AT39" s="34" t="s">
        <v>66</v>
      </c>
    </row>
    <row r="40" spans="1:47">
      <c r="A40" s="20" t="s">
        <v>54</v>
      </c>
      <c r="B40" s="70">
        <v>0</v>
      </c>
      <c r="C40" s="70">
        <v>0</v>
      </c>
      <c r="D40" s="70">
        <v>0</v>
      </c>
      <c r="E40" s="71">
        <v>1</v>
      </c>
      <c r="F40" s="72">
        <v>0</v>
      </c>
      <c r="G40" s="72">
        <v>0</v>
      </c>
      <c r="H40" s="72">
        <v>0</v>
      </c>
      <c r="I40" s="72">
        <v>0</v>
      </c>
      <c r="J40" s="72">
        <v>0</v>
      </c>
      <c r="K40" s="72">
        <v>0</v>
      </c>
      <c r="L40" s="72"/>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3"/>
        <v>1</v>
      </c>
      <c r="AQ40" s="16">
        <f t="shared" si="4"/>
        <v>1</v>
      </c>
      <c r="AR40" s="47">
        <v>443.65519999999998</v>
      </c>
      <c r="AS40" s="47">
        <f t="shared" si="6"/>
        <v>2.4475926031104218</v>
      </c>
      <c r="AT40" s="34"/>
    </row>
    <row r="41" spans="1:47" hidden="1">
      <c r="A41" s="18"/>
      <c r="B41" s="18"/>
      <c r="C41" s="18"/>
      <c r="D41" s="18"/>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3"/>
        <v>0</v>
      </c>
      <c r="AQ41" s="16">
        <f t="shared" si="4"/>
        <v>0</v>
      </c>
      <c r="AR41" s="47"/>
      <c r="AS41" s="47">
        <f t="shared" si="6"/>
        <v>0</v>
      </c>
      <c r="AT41" s="34"/>
    </row>
    <row r="42" spans="1:47" hidden="1">
      <c r="A42" s="18"/>
      <c r="B42" s="18"/>
      <c r="C42" s="18"/>
      <c r="D42" s="18"/>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3"/>
        <v>0</v>
      </c>
      <c r="AQ42" s="16">
        <f t="shared" si="4"/>
        <v>0</v>
      </c>
      <c r="AR42" s="47"/>
      <c r="AS42" s="47">
        <f t="shared" si="6"/>
        <v>0</v>
      </c>
      <c r="AT42" s="34"/>
    </row>
    <row r="43" spans="1:47" hidden="1">
      <c r="A43" s="18"/>
      <c r="B43" s="18"/>
      <c r="C43" s="18"/>
      <c r="D43" s="18"/>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3"/>
        <v>0</v>
      </c>
      <c r="AQ43" s="16">
        <f t="shared" si="4"/>
        <v>0</v>
      </c>
      <c r="AR43" s="47"/>
      <c r="AS43" s="47">
        <f t="shared" si="6"/>
        <v>0</v>
      </c>
      <c r="AT43" s="34"/>
    </row>
    <row r="44" spans="1:47" hidden="1">
      <c r="A44" s="18"/>
      <c r="B44" s="18"/>
      <c r="C44" s="18"/>
      <c r="D44" s="18"/>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3"/>
        <v>0</v>
      </c>
      <c r="AQ44" s="16">
        <f t="shared" si="4"/>
        <v>0</v>
      </c>
      <c r="AR44" s="47"/>
      <c r="AS44" s="47">
        <f t="shared" si="6"/>
        <v>0</v>
      </c>
      <c r="AT44" s="34"/>
    </row>
    <row r="45" spans="1:47" hidden="1">
      <c r="A45" s="18"/>
      <c r="B45" s="18"/>
      <c r="C45" s="18"/>
      <c r="D45" s="18"/>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ref="AP45:AP67" si="7">SUMIF($B$106:$U$106,"X",B45:U45)</f>
        <v>0</v>
      </c>
      <c r="AQ45" s="16">
        <f t="shared" ref="AQ45:AQ66" si="8">SUMIFS(B45:AO45,$B$103:$AO$103,"X")</f>
        <v>0</v>
      </c>
      <c r="AR45" s="47"/>
      <c r="AS45" s="47">
        <f t="shared" si="6"/>
        <v>0</v>
      </c>
      <c r="AT45" s="34"/>
    </row>
    <row r="46" spans="1:47" hidden="1">
      <c r="A46" s="18"/>
      <c r="B46" s="18"/>
      <c r="C46" s="18"/>
      <c r="D46" s="18"/>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7"/>
        <v>0</v>
      </c>
      <c r="AQ46" s="16">
        <f t="shared" si="8"/>
        <v>0</v>
      </c>
      <c r="AR46" s="47"/>
      <c r="AS46" s="47">
        <f t="shared" si="6"/>
        <v>0</v>
      </c>
      <c r="AT46" s="34"/>
    </row>
    <row r="47" spans="1:47" hidden="1">
      <c r="A47" s="18"/>
      <c r="B47" s="18"/>
      <c r="C47" s="18"/>
      <c r="D47" s="18"/>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7"/>
        <v>0</v>
      </c>
      <c r="AQ47" s="16">
        <f t="shared" si="8"/>
        <v>0</v>
      </c>
      <c r="AR47" s="47"/>
      <c r="AS47" s="47">
        <f t="shared" si="6"/>
        <v>0</v>
      </c>
      <c r="AT47" s="34"/>
    </row>
    <row r="48" spans="1:47" hidden="1">
      <c r="A48" s="18"/>
      <c r="B48" s="18"/>
      <c r="C48" s="18"/>
      <c r="D48" s="18"/>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7"/>
        <v>0</v>
      </c>
      <c r="AQ48" s="16">
        <f t="shared" si="8"/>
        <v>0</v>
      </c>
      <c r="AR48" s="47"/>
      <c r="AS48" s="47">
        <f t="shared" si="6"/>
        <v>0</v>
      </c>
      <c r="AT48" s="34"/>
    </row>
    <row r="49" spans="1:46" hidden="1">
      <c r="A49" s="18"/>
      <c r="B49" s="18"/>
      <c r="C49" s="18"/>
      <c r="D49" s="18"/>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7"/>
        <v>0</v>
      </c>
      <c r="AQ49" s="16">
        <f t="shared" si="8"/>
        <v>0</v>
      </c>
      <c r="AR49" s="47"/>
      <c r="AS49" s="47">
        <f t="shared" si="6"/>
        <v>0</v>
      </c>
      <c r="AT49" s="34"/>
    </row>
    <row r="50" spans="1:46" hidden="1">
      <c r="A50" s="18"/>
      <c r="B50" s="18"/>
      <c r="C50" s="18"/>
      <c r="D50" s="18"/>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7"/>
        <v>0</v>
      </c>
      <c r="AQ50" s="16">
        <f t="shared" si="8"/>
        <v>0</v>
      </c>
      <c r="AR50" s="47"/>
      <c r="AS50" s="47">
        <f t="shared" si="6"/>
        <v>0</v>
      </c>
      <c r="AT50" s="34"/>
    </row>
    <row r="51" spans="1:46" hidden="1">
      <c r="A51" s="18"/>
      <c r="B51" s="18"/>
      <c r="C51" s="18"/>
      <c r="D51" s="18"/>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7"/>
        <v>0</v>
      </c>
      <c r="AQ51" s="16">
        <f t="shared" si="8"/>
        <v>0</v>
      </c>
      <c r="AR51" s="47"/>
      <c r="AS51" s="47">
        <f t="shared" si="6"/>
        <v>0</v>
      </c>
      <c r="AT51" s="34"/>
    </row>
    <row r="52" spans="1:46" hidden="1">
      <c r="A52" s="18"/>
      <c r="B52" s="18"/>
      <c r="C52" s="18"/>
      <c r="D52" s="18"/>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7"/>
        <v>0</v>
      </c>
      <c r="AQ52" s="16">
        <f t="shared" si="8"/>
        <v>0</v>
      </c>
      <c r="AR52" s="47"/>
      <c r="AS52" s="47">
        <f t="shared" si="6"/>
        <v>0</v>
      </c>
      <c r="AT52" s="34"/>
    </row>
    <row r="53" spans="1:46" hidden="1">
      <c r="A53" s="18"/>
      <c r="B53" s="18"/>
      <c r="C53" s="18"/>
      <c r="D53" s="18"/>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7"/>
        <v>0</v>
      </c>
      <c r="AQ53" s="16">
        <f t="shared" si="8"/>
        <v>0</v>
      </c>
      <c r="AR53" s="47"/>
      <c r="AS53" s="47">
        <f t="shared" si="6"/>
        <v>0</v>
      </c>
      <c r="AT53" s="34"/>
    </row>
    <row r="54" spans="1:46" hidden="1">
      <c r="A54" s="18"/>
      <c r="B54" s="18"/>
      <c r="C54" s="18"/>
      <c r="D54" s="18"/>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7"/>
        <v>0</v>
      </c>
      <c r="AQ54" s="16">
        <f t="shared" si="8"/>
        <v>0</v>
      </c>
      <c r="AR54" s="47"/>
      <c r="AS54" s="47">
        <f t="shared" si="6"/>
        <v>0</v>
      </c>
      <c r="AT54" s="34"/>
    </row>
    <row r="55" spans="1:46" hidden="1">
      <c r="A55" s="18"/>
      <c r="B55" s="18"/>
      <c r="C55" s="18"/>
      <c r="D55" s="18"/>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7"/>
        <v>0</v>
      </c>
      <c r="AQ55" s="16">
        <f t="shared" si="8"/>
        <v>0</v>
      </c>
      <c r="AR55" s="47"/>
      <c r="AS55" s="47">
        <f t="shared" si="6"/>
        <v>0</v>
      </c>
      <c r="AT55" s="34"/>
    </row>
    <row r="56" spans="1:46" hidden="1">
      <c r="A56" s="18"/>
      <c r="B56" s="18"/>
      <c r="C56" s="18"/>
      <c r="D56" s="18"/>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7"/>
        <v>0</v>
      </c>
      <c r="AQ56" s="16">
        <f t="shared" si="8"/>
        <v>0</v>
      </c>
      <c r="AR56" s="47"/>
      <c r="AS56" s="47">
        <f t="shared" si="6"/>
        <v>0</v>
      </c>
      <c r="AT56" s="34"/>
    </row>
    <row r="57" spans="1:46" hidden="1">
      <c r="A57" s="18"/>
      <c r="B57" s="18"/>
      <c r="C57" s="18"/>
      <c r="D57" s="18"/>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7"/>
        <v>0</v>
      </c>
      <c r="AQ57" s="16">
        <f t="shared" si="8"/>
        <v>0</v>
      </c>
      <c r="AR57" s="47"/>
      <c r="AS57" s="47">
        <f t="shared" si="6"/>
        <v>0</v>
      </c>
      <c r="AT57" s="34"/>
    </row>
    <row r="58" spans="1:46" hidden="1">
      <c r="A58" s="18"/>
      <c r="B58" s="18"/>
      <c r="C58" s="18"/>
      <c r="D58" s="18"/>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7"/>
        <v>0</v>
      </c>
      <c r="AQ58" s="16">
        <f t="shared" si="8"/>
        <v>0</v>
      </c>
      <c r="AR58" s="47"/>
      <c r="AS58" s="47">
        <f t="shared" si="6"/>
        <v>0</v>
      </c>
      <c r="AT58" s="34"/>
    </row>
    <row r="59" spans="1:46" hidden="1">
      <c r="A59" s="17"/>
      <c r="B59" s="18"/>
      <c r="C59" s="18"/>
      <c r="D59" s="18"/>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7"/>
        <v>0</v>
      </c>
      <c r="AQ59" s="16">
        <f t="shared" si="8"/>
        <v>0</v>
      </c>
      <c r="AR59" s="47"/>
      <c r="AS59" s="47">
        <f t="shared" si="6"/>
        <v>0</v>
      </c>
      <c r="AT59" s="34"/>
    </row>
    <row r="60" spans="1:46" hidden="1">
      <c r="A60" s="17"/>
      <c r="B60" s="18"/>
      <c r="C60" s="18"/>
      <c r="D60" s="18"/>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7"/>
        <v>0</v>
      </c>
      <c r="AQ60" s="16">
        <f t="shared" si="8"/>
        <v>0</v>
      </c>
      <c r="AR60" s="47"/>
      <c r="AS60" s="47">
        <f t="shared" si="6"/>
        <v>0</v>
      </c>
      <c r="AT60" s="34"/>
    </row>
    <row r="61" spans="1:46" hidden="1">
      <c r="A61" s="17"/>
      <c r="B61" s="18"/>
      <c r="C61" s="18"/>
      <c r="D61" s="18"/>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7"/>
        <v>0</v>
      </c>
      <c r="AQ61" s="16">
        <f t="shared" si="8"/>
        <v>0</v>
      </c>
      <c r="AR61" s="47"/>
      <c r="AS61" s="47">
        <f t="shared" si="6"/>
        <v>0</v>
      </c>
      <c r="AT61" s="34"/>
    </row>
    <row r="62" spans="1:46" hidden="1">
      <c r="A62" s="17"/>
      <c r="B62" s="18"/>
      <c r="C62" s="18"/>
      <c r="D62" s="18"/>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7"/>
        <v>0</v>
      </c>
      <c r="AQ62" s="16">
        <f t="shared" si="8"/>
        <v>0</v>
      </c>
      <c r="AR62" s="47"/>
      <c r="AS62" s="47">
        <f t="shared" si="6"/>
        <v>0</v>
      </c>
      <c r="AT62" s="34"/>
    </row>
    <row r="63" spans="1:46" hidden="1">
      <c r="A63" s="17"/>
      <c r="B63" s="18"/>
      <c r="C63" s="18"/>
      <c r="D63" s="18"/>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7"/>
        <v>0</v>
      </c>
      <c r="AQ63" s="16">
        <f t="shared" si="8"/>
        <v>0</v>
      </c>
      <c r="AR63" s="47"/>
      <c r="AS63" s="47">
        <f t="shared" si="6"/>
        <v>0</v>
      </c>
      <c r="AT63" s="34"/>
    </row>
    <row r="64" spans="1:46" hidden="1">
      <c r="A64" s="17"/>
      <c r="B64" s="18"/>
      <c r="C64" s="18"/>
      <c r="D64" s="18"/>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7"/>
        <v>0</v>
      </c>
      <c r="AQ64" s="16">
        <f t="shared" si="8"/>
        <v>0</v>
      </c>
      <c r="AR64" s="47"/>
      <c r="AS64" s="47">
        <f t="shared" si="6"/>
        <v>0</v>
      </c>
      <c r="AT64" s="34"/>
    </row>
    <row r="65" spans="1:46" hidden="1">
      <c r="A65" s="17"/>
      <c r="B65" s="18"/>
      <c r="C65" s="18"/>
      <c r="D65" s="18"/>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7"/>
        <v>0</v>
      </c>
      <c r="AQ65" s="16">
        <f t="shared" si="8"/>
        <v>0</v>
      </c>
      <c r="AR65" s="47"/>
      <c r="AS65" s="47">
        <f t="shared" si="6"/>
        <v>0</v>
      </c>
      <c r="AT65" s="34"/>
    </row>
    <row r="66" spans="1:46" hidden="1">
      <c r="A66" s="17"/>
      <c r="B66" s="18"/>
      <c r="C66" s="18"/>
      <c r="D66" s="18"/>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7"/>
        <v>0</v>
      </c>
      <c r="AQ66" s="16">
        <f t="shared" si="8"/>
        <v>0</v>
      </c>
      <c r="AR66" s="47"/>
      <c r="AS66" s="47">
        <f t="shared" ref="AS66:AS97" si="9">IFERROR(AR66/$AR$102,0)*100</f>
        <v>0</v>
      </c>
      <c r="AT66" s="34"/>
    </row>
    <row r="67" spans="1:46" hidden="1">
      <c r="A67" s="17"/>
      <c r="B67" s="18"/>
      <c r="C67" s="18"/>
      <c r="D67" s="18"/>
      <c r="E67" s="20"/>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7"/>
        <v>0</v>
      </c>
      <c r="AQ67" s="16">
        <f t="shared" ref="AQ67:AQ102" si="10">SUMIFS(B67:AO67,$B$103:$AO$103,"X")</f>
        <v>0</v>
      </c>
      <c r="AR67" s="47"/>
      <c r="AS67" s="47">
        <f t="shared" si="9"/>
        <v>0</v>
      </c>
      <c r="AT67" s="34"/>
    </row>
    <row r="68" spans="1:46" hidden="1">
      <c r="A68" s="17"/>
      <c r="B68" s="18"/>
      <c r="C68" s="18"/>
      <c r="D68" s="18"/>
      <c r="E68" s="20"/>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11">SUMIF($B$106:$U$106,"X",B68:U68)</f>
        <v>0</v>
      </c>
      <c r="AQ68" s="16">
        <f t="shared" si="10"/>
        <v>0</v>
      </c>
      <c r="AR68" s="47"/>
      <c r="AS68" s="47">
        <f t="shared" si="9"/>
        <v>0</v>
      </c>
      <c r="AT68" s="34"/>
    </row>
    <row r="69" spans="1:46" hidden="1">
      <c r="A69" s="17"/>
      <c r="B69" s="18"/>
      <c r="C69" s="18"/>
      <c r="D69" s="18"/>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11"/>
        <v>0</v>
      </c>
      <c r="AQ69" s="16">
        <f t="shared" si="10"/>
        <v>0</v>
      </c>
      <c r="AR69" s="47"/>
      <c r="AS69" s="47">
        <f t="shared" si="9"/>
        <v>0</v>
      </c>
      <c r="AT69" s="34"/>
    </row>
    <row r="70" spans="1:46" hidden="1">
      <c r="A70" s="17"/>
      <c r="B70" s="18"/>
      <c r="C70" s="18"/>
      <c r="D70" s="18"/>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11"/>
        <v>0</v>
      </c>
      <c r="AQ70" s="16">
        <f t="shared" si="10"/>
        <v>0</v>
      </c>
      <c r="AR70" s="47"/>
      <c r="AS70" s="47">
        <f t="shared" si="9"/>
        <v>0</v>
      </c>
      <c r="AT70" s="34"/>
    </row>
    <row r="71" spans="1:46" hidden="1">
      <c r="A71" s="17"/>
      <c r="B71" s="18"/>
      <c r="C71" s="18"/>
      <c r="D71" s="18"/>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11"/>
        <v>0</v>
      </c>
      <c r="AQ71" s="16">
        <f t="shared" si="10"/>
        <v>0</v>
      </c>
      <c r="AR71" s="47"/>
      <c r="AS71" s="47">
        <f t="shared" si="9"/>
        <v>0</v>
      </c>
      <c r="AT71" s="34"/>
    </row>
    <row r="72" spans="1:46" hidden="1">
      <c r="A72" s="17"/>
      <c r="B72" s="18"/>
      <c r="C72" s="18"/>
      <c r="D72" s="18"/>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11"/>
        <v>0</v>
      </c>
      <c r="AQ72" s="16">
        <f t="shared" si="10"/>
        <v>0</v>
      </c>
      <c r="AR72" s="47"/>
      <c r="AS72" s="47">
        <f t="shared" si="9"/>
        <v>0</v>
      </c>
      <c r="AT72" s="34"/>
    </row>
    <row r="73" spans="1:46" hidden="1">
      <c r="A73" s="17"/>
      <c r="B73" s="18"/>
      <c r="C73" s="18"/>
      <c r="D73" s="18"/>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11"/>
        <v>0</v>
      </c>
      <c r="AQ73" s="16">
        <f t="shared" si="10"/>
        <v>0</v>
      </c>
      <c r="AR73" s="47"/>
      <c r="AS73" s="47">
        <f t="shared" si="9"/>
        <v>0</v>
      </c>
      <c r="AT73" s="34"/>
    </row>
    <row r="74" spans="1:46" hidden="1">
      <c r="A74" s="17"/>
      <c r="B74" s="18"/>
      <c r="C74" s="18"/>
      <c r="D74" s="18"/>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11"/>
        <v>0</v>
      </c>
      <c r="AQ74" s="16">
        <f t="shared" si="10"/>
        <v>0</v>
      </c>
      <c r="AR74" s="47"/>
      <c r="AS74" s="47">
        <f t="shared" si="9"/>
        <v>0</v>
      </c>
      <c r="AT74" s="34"/>
    </row>
    <row r="75" spans="1:46" hidden="1">
      <c r="A75" s="17"/>
      <c r="B75" s="18"/>
      <c r="C75" s="18"/>
      <c r="D75" s="18"/>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11"/>
        <v>0</v>
      </c>
      <c r="AQ75" s="16">
        <f t="shared" si="10"/>
        <v>0</v>
      </c>
      <c r="AR75" s="47"/>
      <c r="AS75" s="47">
        <f t="shared" si="9"/>
        <v>0</v>
      </c>
      <c r="AT75" s="34"/>
    </row>
    <row r="76" spans="1:46" hidden="1">
      <c r="A76" s="17"/>
      <c r="B76" s="18"/>
      <c r="C76" s="18"/>
      <c r="D76" s="18"/>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11"/>
        <v>0</v>
      </c>
      <c r="AQ76" s="16">
        <f t="shared" si="10"/>
        <v>0</v>
      </c>
      <c r="AR76" s="47"/>
      <c r="AS76" s="47">
        <f t="shared" si="9"/>
        <v>0</v>
      </c>
      <c r="AT76" s="34"/>
    </row>
    <row r="77" spans="1:46" hidden="1">
      <c r="A77" s="17"/>
      <c r="B77" s="18"/>
      <c r="C77" s="18"/>
      <c r="D77" s="18"/>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11"/>
        <v>0</v>
      </c>
      <c r="AQ77" s="16">
        <f t="shared" si="10"/>
        <v>0</v>
      </c>
      <c r="AR77" s="47"/>
      <c r="AS77" s="47">
        <f t="shared" si="9"/>
        <v>0</v>
      </c>
      <c r="AT77" s="34"/>
    </row>
    <row r="78" spans="1:46" hidden="1">
      <c r="A78" s="17"/>
      <c r="B78" s="18"/>
      <c r="C78" s="18"/>
      <c r="D78" s="18"/>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11"/>
        <v>0</v>
      </c>
      <c r="AQ78" s="16">
        <f t="shared" si="10"/>
        <v>0</v>
      </c>
      <c r="AR78" s="47"/>
      <c r="AS78" s="47">
        <f t="shared" si="9"/>
        <v>0</v>
      </c>
      <c r="AT78" s="34"/>
    </row>
    <row r="79" spans="1:46" hidden="1">
      <c r="A79" s="17"/>
      <c r="B79" s="18"/>
      <c r="C79" s="18"/>
      <c r="D79" s="18"/>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11"/>
        <v>0</v>
      </c>
      <c r="AQ79" s="16">
        <f t="shared" si="10"/>
        <v>0</v>
      </c>
      <c r="AR79" s="47"/>
      <c r="AS79" s="47">
        <f t="shared" si="9"/>
        <v>0</v>
      </c>
      <c r="AT79" s="34"/>
    </row>
    <row r="80" spans="1:46" hidden="1">
      <c r="A80" s="17"/>
      <c r="B80" s="18"/>
      <c r="C80" s="18"/>
      <c r="D80" s="18"/>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11"/>
        <v>0</v>
      </c>
      <c r="AQ80" s="16">
        <f t="shared" si="10"/>
        <v>0</v>
      </c>
      <c r="AR80" s="47"/>
      <c r="AS80" s="47">
        <f t="shared" si="9"/>
        <v>0</v>
      </c>
      <c r="AT80" s="34"/>
    </row>
    <row r="81" spans="1:46" hidden="1">
      <c r="A81" s="17"/>
      <c r="B81" s="18"/>
      <c r="C81" s="18"/>
      <c r="D81" s="18"/>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11"/>
        <v>0</v>
      </c>
      <c r="AQ81" s="16">
        <f t="shared" si="10"/>
        <v>0</v>
      </c>
      <c r="AR81" s="47"/>
      <c r="AS81" s="47">
        <f t="shared" si="9"/>
        <v>0</v>
      </c>
      <c r="AT81" s="34"/>
    </row>
    <row r="82" spans="1:46" hidden="1">
      <c r="A82" s="17"/>
      <c r="B82" s="18"/>
      <c r="C82" s="18"/>
      <c r="D82" s="18"/>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11"/>
        <v>0</v>
      </c>
      <c r="AQ82" s="16">
        <f t="shared" si="10"/>
        <v>0</v>
      </c>
      <c r="AR82" s="47"/>
      <c r="AS82" s="47">
        <f t="shared" si="9"/>
        <v>0</v>
      </c>
      <c r="AT82" s="34"/>
    </row>
    <row r="83" spans="1:46" hidden="1">
      <c r="A83" s="17"/>
      <c r="B83" s="18"/>
      <c r="C83" s="18"/>
      <c r="D83" s="18"/>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11"/>
        <v>0</v>
      </c>
      <c r="AQ83" s="16">
        <f t="shared" si="10"/>
        <v>0</v>
      </c>
      <c r="AR83" s="47"/>
      <c r="AS83" s="47">
        <f t="shared" si="9"/>
        <v>0</v>
      </c>
      <c r="AT83" s="34"/>
    </row>
    <row r="84" spans="1:46" hidden="1">
      <c r="A84" s="17"/>
      <c r="B84" s="18"/>
      <c r="C84" s="18"/>
      <c r="D84" s="18"/>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11"/>
        <v>0</v>
      </c>
      <c r="AQ84" s="16">
        <f t="shared" si="10"/>
        <v>0</v>
      </c>
      <c r="AR84" s="47"/>
      <c r="AS84" s="47">
        <f t="shared" si="9"/>
        <v>0</v>
      </c>
      <c r="AT84" s="34"/>
    </row>
    <row r="85" spans="1:46" hidden="1">
      <c r="A85" s="17"/>
      <c r="B85" s="18"/>
      <c r="C85" s="18"/>
      <c r="D85" s="18"/>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11"/>
        <v>0</v>
      </c>
      <c r="AQ85" s="16">
        <f t="shared" si="10"/>
        <v>0</v>
      </c>
      <c r="AR85" s="47"/>
      <c r="AS85" s="47">
        <f t="shared" si="9"/>
        <v>0</v>
      </c>
      <c r="AT85" s="34"/>
    </row>
    <row r="86" spans="1:46" hidden="1">
      <c r="A86" s="17"/>
      <c r="B86" s="18"/>
      <c r="C86" s="18"/>
      <c r="D86" s="18"/>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11"/>
        <v>0</v>
      </c>
      <c r="AQ86" s="16">
        <f t="shared" si="10"/>
        <v>0</v>
      </c>
      <c r="AR86" s="47"/>
      <c r="AS86" s="47">
        <f t="shared" si="9"/>
        <v>0</v>
      </c>
      <c r="AT86" s="34"/>
    </row>
    <row r="87" spans="1:46" hidden="1">
      <c r="A87" s="17"/>
      <c r="B87" s="18"/>
      <c r="C87" s="18"/>
      <c r="D87" s="18"/>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11"/>
        <v>0</v>
      </c>
      <c r="AQ87" s="16">
        <f t="shared" si="10"/>
        <v>0</v>
      </c>
      <c r="AR87" s="47"/>
      <c r="AS87" s="47">
        <f t="shared" si="9"/>
        <v>0</v>
      </c>
      <c r="AT87" s="34"/>
    </row>
    <row r="88" spans="1:46" hidden="1">
      <c r="A88" s="17"/>
      <c r="B88" s="18"/>
      <c r="C88" s="18"/>
      <c r="D88" s="18"/>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11"/>
        <v>0</v>
      </c>
      <c r="AQ88" s="16">
        <f t="shared" si="10"/>
        <v>0</v>
      </c>
      <c r="AR88" s="47"/>
      <c r="AS88" s="47">
        <f t="shared" si="9"/>
        <v>0</v>
      </c>
      <c r="AT88" s="34"/>
    </row>
    <row r="89" spans="1:46" hidden="1">
      <c r="A89" s="17"/>
      <c r="B89" s="18"/>
      <c r="C89" s="18"/>
      <c r="D89" s="18"/>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11"/>
        <v>0</v>
      </c>
      <c r="AQ89" s="16">
        <f t="shared" si="10"/>
        <v>0</v>
      </c>
      <c r="AR89" s="47"/>
      <c r="AS89" s="47">
        <f t="shared" si="9"/>
        <v>0</v>
      </c>
      <c r="AT89" s="34"/>
    </row>
    <row r="90" spans="1:46" hidden="1">
      <c r="A90" s="17"/>
      <c r="B90" s="18"/>
      <c r="C90" s="18"/>
      <c r="D90" s="18"/>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11"/>
        <v>0</v>
      </c>
      <c r="AQ90" s="16">
        <f t="shared" si="10"/>
        <v>0</v>
      </c>
      <c r="AR90" s="47"/>
      <c r="AS90" s="47">
        <f t="shared" si="9"/>
        <v>0</v>
      </c>
      <c r="AT90" s="34"/>
    </row>
    <row r="91" spans="1:46" hidden="1">
      <c r="A91" s="17"/>
      <c r="B91" s="18"/>
      <c r="C91" s="18"/>
      <c r="D91" s="18"/>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11"/>
        <v>0</v>
      </c>
      <c r="AQ91" s="16">
        <f t="shared" si="10"/>
        <v>0</v>
      </c>
      <c r="AR91" s="47"/>
      <c r="AS91" s="47">
        <f t="shared" si="9"/>
        <v>0</v>
      </c>
      <c r="AT91" s="34"/>
    </row>
    <row r="92" spans="1:46" hidden="1">
      <c r="A92" s="17"/>
      <c r="B92" s="18"/>
      <c r="C92" s="18"/>
      <c r="D92" s="18"/>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11"/>
        <v>0</v>
      </c>
      <c r="AQ92" s="16">
        <f t="shared" si="10"/>
        <v>0</v>
      </c>
      <c r="AR92" s="47"/>
      <c r="AS92" s="47">
        <f t="shared" si="9"/>
        <v>0</v>
      </c>
      <c r="AT92" s="34"/>
    </row>
    <row r="93" spans="1:46" hidden="1">
      <c r="A93" s="17"/>
      <c r="B93" s="18"/>
      <c r="C93" s="18"/>
      <c r="D93" s="18"/>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11"/>
        <v>0</v>
      </c>
      <c r="AQ93" s="16">
        <f t="shared" si="10"/>
        <v>0</v>
      </c>
      <c r="AR93" s="47"/>
      <c r="AS93" s="47">
        <f t="shared" si="9"/>
        <v>0</v>
      </c>
      <c r="AT93" s="34"/>
    </row>
    <row r="94" spans="1:46" hidden="1">
      <c r="A94" s="17"/>
      <c r="B94" s="18"/>
      <c r="C94" s="18"/>
      <c r="D94" s="18"/>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11"/>
        <v>0</v>
      </c>
      <c r="AQ94" s="16">
        <f t="shared" si="10"/>
        <v>0</v>
      </c>
      <c r="AR94" s="47"/>
      <c r="AS94" s="47">
        <f t="shared" si="9"/>
        <v>0</v>
      </c>
      <c r="AT94" s="34"/>
    </row>
    <row r="95" spans="1:46" hidden="1">
      <c r="A95" s="17"/>
      <c r="B95" s="18"/>
      <c r="C95" s="18"/>
      <c r="D95" s="18"/>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11"/>
        <v>0</v>
      </c>
      <c r="AQ95" s="16">
        <f t="shared" si="10"/>
        <v>0</v>
      </c>
      <c r="AR95" s="47"/>
      <c r="AS95" s="47">
        <f t="shared" si="9"/>
        <v>0</v>
      </c>
      <c r="AT95" s="34"/>
    </row>
    <row r="96" spans="1:46" hidden="1">
      <c r="A96" s="17"/>
      <c r="B96" s="18"/>
      <c r="C96" s="18"/>
      <c r="D96" s="18"/>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11"/>
        <v>0</v>
      </c>
      <c r="AQ96" s="16">
        <f t="shared" si="10"/>
        <v>0</v>
      </c>
      <c r="AR96" s="47"/>
      <c r="AS96" s="47">
        <f t="shared" si="9"/>
        <v>0</v>
      </c>
      <c r="AT96" s="34"/>
    </row>
    <row r="97" spans="1:47" hidden="1">
      <c r="A97" s="17"/>
      <c r="B97" s="18"/>
      <c r="C97" s="18"/>
      <c r="D97" s="18"/>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11"/>
        <v>0</v>
      </c>
      <c r="AQ97" s="16">
        <f t="shared" si="10"/>
        <v>0</v>
      </c>
      <c r="AR97" s="47"/>
      <c r="AS97" s="47">
        <f t="shared" si="9"/>
        <v>0</v>
      </c>
      <c r="AT97" s="34"/>
    </row>
    <row r="98" spans="1:47" hidden="1">
      <c r="A98" s="17"/>
      <c r="B98" s="18"/>
      <c r="C98" s="18"/>
      <c r="D98" s="18"/>
      <c r="E98" s="20"/>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11"/>
        <v>0</v>
      </c>
      <c r="AQ98" s="16">
        <f t="shared" si="10"/>
        <v>0</v>
      </c>
      <c r="AR98" s="47"/>
      <c r="AS98" s="47">
        <f t="shared" ref="AS98:AS101" si="12">IFERROR(AR98/$AR$102,0)*100</f>
        <v>0</v>
      </c>
      <c r="AT98" s="34"/>
    </row>
    <row r="99" spans="1:47" hidden="1">
      <c r="A99" s="17"/>
      <c r="B99" s="18"/>
      <c r="C99" s="18"/>
      <c r="D99" s="18"/>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11"/>
        <v>0</v>
      </c>
      <c r="AQ99" s="16">
        <f t="shared" si="10"/>
        <v>0</v>
      </c>
      <c r="AR99" s="47"/>
      <c r="AS99" s="47">
        <f t="shared" si="12"/>
        <v>0</v>
      </c>
      <c r="AT99" s="34"/>
    </row>
    <row r="100" spans="1:47" hidden="1">
      <c r="A100" s="17"/>
      <c r="B100" s="18"/>
      <c r="C100" s="18"/>
      <c r="D100" s="18"/>
      <c r="E100" s="20"/>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11"/>
        <v>0</v>
      </c>
      <c r="AQ100" s="16">
        <f t="shared" si="10"/>
        <v>0</v>
      </c>
      <c r="AR100" s="47"/>
      <c r="AS100" s="47">
        <f t="shared" si="12"/>
        <v>0</v>
      </c>
      <c r="AT100" s="34"/>
    </row>
    <row r="101" spans="1:47" hidden="1">
      <c r="A101" s="17"/>
      <c r="B101" s="18"/>
      <c r="C101" s="18"/>
      <c r="D101" s="18"/>
      <c r="E101" s="20"/>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11"/>
        <v>0</v>
      </c>
      <c r="AQ101" s="16">
        <f t="shared" si="10"/>
        <v>0</v>
      </c>
      <c r="AR101" s="47"/>
      <c r="AS101" s="47">
        <f t="shared" si="12"/>
        <v>0</v>
      </c>
      <c r="AT101" s="34"/>
    </row>
    <row r="102" spans="1:47">
      <c r="A102" s="15" t="s">
        <v>67</v>
      </c>
      <c r="B102" s="19">
        <f>SUM(B2:B101)</f>
        <v>17</v>
      </c>
      <c r="C102" s="19">
        <f t="shared" ref="C102:AO102" si="13">SUM(C2:C101)</f>
        <v>2</v>
      </c>
      <c r="D102" s="19">
        <f t="shared" ref="D102:K102" si="14">SUM(D2:D101)</f>
        <v>29</v>
      </c>
      <c r="E102" s="19">
        <f t="shared" si="14"/>
        <v>8</v>
      </c>
      <c r="F102" s="19">
        <f t="shared" si="14"/>
        <v>12</v>
      </c>
      <c r="G102" s="19">
        <f t="shared" si="14"/>
        <v>11</v>
      </c>
      <c r="H102" s="19">
        <f t="shared" si="14"/>
        <v>14</v>
      </c>
      <c r="I102" s="19">
        <f t="shared" si="14"/>
        <v>12</v>
      </c>
      <c r="J102" s="19">
        <f t="shared" si="14"/>
        <v>5</v>
      </c>
      <c r="K102" s="19">
        <f t="shared" si="14"/>
        <v>7</v>
      </c>
      <c r="L102" s="19"/>
      <c r="M102" s="19">
        <f t="shared" si="13"/>
        <v>0</v>
      </c>
      <c r="N102" s="19">
        <f t="shared" si="13"/>
        <v>0</v>
      </c>
      <c r="O102" s="19">
        <f t="shared" si="13"/>
        <v>0</v>
      </c>
      <c r="P102" s="19">
        <f t="shared" si="13"/>
        <v>0</v>
      </c>
      <c r="Q102" s="19">
        <f t="shared" si="13"/>
        <v>0</v>
      </c>
      <c r="R102" s="19">
        <f t="shared" si="13"/>
        <v>0</v>
      </c>
      <c r="S102" s="19">
        <f t="shared" si="13"/>
        <v>0</v>
      </c>
      <c r="T102" s="19">
        <f t="shared" si="13"/>
        <v>0</v>
      </c>
      <c r="U102" s="19">
        <f t="shared" si="13"/>
        <v>0</v>
      </c>
      <c r="V102" s="19">
        <f t="shared" si="13"/>
        <v>0</v>
      </c>
      <c r="W102" s="19">
        <f t="shared" si="13"/>
        <v>0</v>
      </c>
      <c r="X102" s="19">
        <f t="shared" si="13"/>
        <v>0</v>
      </c>
      <c r="Y102" s="19">
        <f t="shared" si="13"/>
        <v>0</v>
      </c>
      <c r="Z102" s="19">
        <f t="shared" si="13"/>
        <v>0</v>
      </c>
      <c r="AA102" s="19">
        <f t="shared" si="13"/>
        <v>0</v>
      </c>
      <c r="AB102" s="19">
        <f t="shared" si="13"/>
        <v>0</v>
      </c>
      <c r="AC102" s="19">
        <f t="shared" si="13"/>
        <v>0</v>
      </c>
      <c r="AD102" s="19">
        <f t="shared" si="13"/>
        <v>0</v>
      </c>
      <c r="AE102" s="19">
        <f t="shared" si="13"/>
        <v>0</v>
      </c>
      <c r="AF102" s="19">
        <f t="shared" si="13"/>
        <v>0</v>
      </c>
      <c r="AG102" s="19">
        <f t="shared" si="13"/>
        <v>0</v>
      </c>
      <c r="AH102" s="19">
        <f t="shared" si="13"/>
        <v>0</v>
      </c>
      <c r="AI102" s="19">
        <f t="shared" si="13"/>
        <v>0</v>
      </c>
      <c r="AJ102" s="19">
        <f t="shared" si="13"/>
        <v>0</v>
      </c>
      <c r="AK102" s="19">
        <f t="shared" si="13"/>
        <v>0</v>
      </c>
      <c r="AL102" s="19">
        <f t="shared" si="13"/>
        <v>0</v>
      </c>
      <c r="AM102" s="19">
        <f t="shared" si="13"/>
        <v>0</v>
      </c>
      <c r="AN102" s="19">
        <f t="shared" si="13"/>
        <v>0</v>
      </c>
      <c r="AO102" s="19">
        <f t="shared" si="13"/>
        <v>0</v>
      </c>
      <c r="AP102" s="16">
        <f t="shared" si="11"/>
        <v>98</v>
      </c>
      <c r="AQ102" s="16">
        <f t="shared" si="10"/>
        <v>117</v>
      </c>
      <c r="AR102" s="48">
        <f>SUM(AR2:AR101)</f>
        <v>18126.186500000003</v>
      </c>
      <c r="AS102" s="48">
        <f>SUM(AS2:AS101)</f>
        <v>99.999999999999972</v>
      </c>
      <c r="AT102" s="34"/>
    </row>
    <row r="103" spans="1:47">
      <c r="A103" s="57" t="s">
        <v>68</v>
      </c>
      <c r="B103" s="57" t="s">
        <v>66</v>
      </c>
      <c r="C103" s="57" t="s">
        <v>66</v>
      </c>
      <c r="D103" s="57" t="s">
        <v>66</v>
      </c>
      <c r="E103" s="57" t="s">
        <v>66</v>
      </c>
      <c r="F103" s="57" t="s">
        <v>66</v>
      </c>
      <c r="G103" s="57" t="s">
        <v>66</v>
      </c>
      <c r="H103" s="57" t="s">
        <v>66</v>
      </c>
      <c r="I103" s="57" t="s">
        <v>66</v>
      </c>
      <c r="J103" s="57" t="s">
        <v>66</v>
      </c>
      <c r="K103" s="57" t="s">
        <v>66</v>
      </c>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10"/>
      <c r="AQ103" s="10"/>
      <c r="AR103" s="49"/>
      <c r="AS103" s="49"/>
      <c r="AT103" s="35"/>
      <c r="AU103" s="35"/>
    </row>
    <row r="104" spans="1:47">
      <c r="A104" s="7" t="s">
        <v>69</v>
      </c>
      <c r="B104" s="7"/>
      <c r="C104" s="7" t="s">
        <v>66</v>
      </c>
      <c r="D104" s="7"/>
      <c r="E104" s="7"/>
      <c r="F104" s="7"/>
      <c r="G104" s="7"/>
      <c r="H104" s="7"/>
      <c r="I104" s="7"/>
      <c r="J104" s="7"/>
      <c r="K104" s="7" t="s">
        <v>66</v>
      </c>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9"/>
      <c r="AS104" s="49"/>
      <c r="AT104" s="35"/>
      <c r="AU104" s="35"/>
    </row>
    <row r="105" spans="1:47">
      <c r="A105" s="7" t="s">
        <v>70</v>
      </c>
      <c r="B105" s="7" t="s">
        <v>66</v>
      </c>
      <c r="C105" s="7" t="s">
        <v>66</v>
      </c>
      <c r="D105" s="7" t="s">
        <v>66</v>
      </c>
      <c r="E105" s="7" t="s">
        <v>66</v>
      </c>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10"/>
      <c r="AQ105" s="10"/>
      <c r="AR105" s="50"/>
      <c r="AS105" s="50"/>
      <c r="AT105" s="35"/>
      <c r="AU105" s="35"/>
    </row>
    <row r="106" spans="1:47">
      <c r="A106" s="7" t="s">
        <v>71</v>
      </c>
      <c r="B106" s="7"/>
      <c r="C106" s="7"/>
      <c r="D106" s="7" t="s">
        <v>66</v>
      </c>
      <c r="E106" s="7" t="s">
        <v>66</v>
      </c>
      <c r="F106" s="58" t="s">
        <v>66</v>
      </c>
      <c r="G106" s="58" t="s">
        <v>66</v>
      </c>
      <c r="H106" s="58" t="s">
        <v>66</v>
      </c>
      <c r="I106" s="58" t="s">
        <v>66</v>
      </c>
      <c r="J106" s="58" t="s">
        <v>66</v>
      </c>
      <c r="K106" s="58" t="s">
        <v>66</v>
      </c>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10"/>
      <c r="AQ106" s="10"/>
      <c r="AR106" s="50"/>
      <c r="AS106" s="50"/>
      <c r="AT106" s="35"/>
      <c r="AU106" s="35"/>
    </row>
    <row r="107" spans="1:47">
      <c r="A107" s="7" t="s">
        <v>72</v>
      </c>
      <c r="B107" s="7" t="s">
        <v>66</v>
      </c>
      <c r="C107" s="7" t="s">
        <v>66</v>
      </c>
      <c r="D107" s="7" t="s">
        <v>66</v>
      </c>
      <c r="E107" s="7" t="s">
        <v>66</v>
      </c>
      <c r="F107" s="58" t="s">
        <v>66</v>
      </c>
      <c r="G107" s="58" t="s">
        <v>66</v>
      </c>
      <c r="H107" s="58" t="s">
        <v>66</v>
      </c>
      <c r="I107" s="58" t="s">
        <v>66</v>
      </c>
      <c r="J107" s="58" t="s">
        <v>66</v>
      </c>
      <c r="K107" s="58" t="s">
        <v>66</v>
      </c>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10"/>
      <c r="AQ107" s="10"/>
      <c r="AR107" s="50"/>
      <c r="AS107" s="50"/>
      <c r="AT107" s="35"/>
      <c r="AU107" s="35"/>
    </row>
    <row r="108" spans="1:47">
      <c r="A108" s="7" t="s">
        <v>73</v>
      </c>
      <c r="B108" s="64"/>
      <c r="C108" s="7" t="s">
        <v>66</v>
      </c>
      <c r="D108" s="7"/>
      <c r="E108" s="7"/>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10"/>
      <c r="AQ108" s="10"/>
      <c r="AR108" s="50"/>
      <c r="AS108" s="50"/>
      <c r="AT108" s="35"/>
      <c r="AU108" s="35"/>
    </row>
    <row r="109" spans="1:47">
      <c r="A109" s="59" t="s">
        <v>74</v>
      </c>
      <c r="B109" s="60"/>
      <c r="C109" s="60"/>
      <c r="D109" s="60"/>
      <c r="E109" s="60"/>
      <c r="F109" s="61"/>
      <c r="G109" s="61"/>
      <c r="H109" s="61"/>
      <c r="I109" s="61"/>
      <c r="J109" s="61"/>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1"/>
      <c r="AM109" s="61"/>
      <c r="AN109" s="61"/>
      <c r="AO109" s="61"/>
      <c r="AP109" s="10"/>
      <c r="AQ109" s="11"/>
      <c r="AR109" s="50"/>
      <c r="AS109" s="50"/>
      <c r="AT109" s="35"/>
      <c r="AU109" s="35"/>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0"/>
      <c r="AS110" s="50"/>
      <c r="AT110" s="35"/>
      <c r="AU110" s="35"/>
    </row>
    <row r="111" spans="1:47">
      <c r="A111" s="36" t="s">
        <v>75</v>
      </c>
      <c r="B111" s="37"/>
      <c r="C111" s="37"/>
      <c r="D111" s="37"/>
      <c r="E111" s="37"/>
      <c r="F111" s="37"/>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12"/>
      <c r="AQ111" s="39"/>
      <c r="AR111" s="51"/>
      <c r="AS111" s="51"/>
    </row>
    <row r="112" spans="1:47">
      <c r="A112" s="29" t="s">
        <v>76</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1"/>
      <c r="AR112" s="52"/>
      <c r="AS112" s="52"/>
    </row>
    <row r="113" spans="1:45">
      <c r="A113" s="5" t="s">
        <v>77</v>
      </c>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12"/>
      <c r="AQ113" s="41"/>
      <c r="AR113" s="53"/>
      <c r="AS113" s="53"/>
    </row>
    <row r="114" spans="1:45">
      <c r="A114" s="6" t="s">
        <v>78</v>
      </c>
      <c r="B114" s="91" t="s">
        <v>79</v>
      </c>
      <c r="C114" s="92"/>
      <c r="D114" s="92"/>
      <c r="E114" s="92"/>
      <c r="F114" s="92"/>
      <c r="G114" s="92"/>
      <c r="H114" s="92"/>
      <c r="I114" s="92"/>
      <c r="J114" s="92"/>
      <c r="K114" s="92"/>
      <c r="L114" s="92"/>
      <c r="M114" s="92"/>
      <c r="N114" s="92"/>
      <c r="O114" s="92"/>
      <c r="P114" s="92"/>
      <c r="Q114" s="92"/>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12"/>
      <c r="AQ114" s="11"/>
      <c r="AR114" s="54"/>
      <c r="AS114" s="54"/>
    </row>
    <row r="115" spans="1:45" ht="15.75" customHeight="1">
      <c r="A115" s="44"/>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5"/>
      <c r="AS115" s="55"/>
    </row>
    <row r="219" spans="12:12" ht="15" customHeight="1">
      <c r="L219" s="33" t="s">
        <v>80</v>
      </c>
    </row>
  </sheetData>
  <autoFilter ref="A1:K40" xr:uid="{8FEA7034-7C2D-4492-94A2-FA509F726479}"/>
  <mergeCells count="1">
    <mergeCell ref="B114:Q114"/>
  </mergeCells>
  <phoneticPr fontId="6" type="noConversion"/>
  <conditionalFormatting sqref="A1:A40 A59:A110 A111:F111 B112:F112 A113:F113 B114 A115:F1048576">
    <cfRule type="beginsWith" dxfId="38" priority="123" operator="beginsWith" text="01">
      <formula>LEFT(A1,LEN("01"))="01"</formula>
    </cfRule>
    <cfRule type="beginsWith" dxfId="37" priority="116" operator="beginsWith" text="08">
      <formula>LEFT(A1,LEN("08"))="08"</formula>
    </cfRule>
    <cfRule type="beginsWith" dxfId="36" priority="115" operator="beginsWith" text="09">
      <formula>LEFT(A1,LEN("09"))="09"</formula>
    </cfRule>
    <cfRule type="beginsWith" dxfId="35" priority="114" operator="beginsWith" text="10">
      <formula>LEFT(A1,LEN("10"))="10"</formula>
    </cfRule>
    <cfRule type="beginsWith" dxfId="34" priority="113" operator="beginsWith" text="11">
      <formula>LEFT(A1,LEN("11"))="11"</formula>
    </cfRule>
    <cfRule type="beginsWith" dxfId="33" priority="112" operator="beginsWith" text="12">
      <formula>LEFT(A1,LEN("12"))="12"</formula>
    </cfRule>
    <cfRule type="beginsWith" dxfId="32" priority="111" operator="beginsWith" text="13">
      <formula>LEFT(A1,LEN("13"))="13"</formula>
    </cfRule>
    <cfRule type="beginsWith" dxfId="31" priority="117" operator="beginsWith" text="07">
      <formula>LEFT(A1,LEN("07"))="07"</formula>
    </cfRule>
    <cfRule type="beginsWith" dxfId="30" priority="118" operator="beginsWith" text="06">
      <formula>LEFT(A1,LEN("06"))="06"</formula>
    </cfRule>
    <cfRule type="beginsWith" dxfId="29" priority="119" operator="beginsWith" text="05">
      <formula>LEFT(A1,LEN("05"))="05"</formula>
    </cfRule>
    <cfRule type="beginsWith" dxfId="28" priority="120" operator="beginsWith" text="04">
      <formula>LEFT(A1,LEN("04"))="04"</formula>
    </cfRule>
    <cfRule type="beginsWith" dxfId="27" priority="121" operator="beginsWith" text="03">
      <formula>LEFT(A1,LEN("03"))="03"</formula>
    </cfRule>
    <cfRule type="beginsWith" dxfId="26" priority="122" operator="beginsWith" text="02">
      <formula>LEFT(A1,LEN("02"))="02"</formula>
    </cfRule>
  </conditionalFormatting>
  <conditionalFormatting sqref="J15:J16">
    <cfRule type="beginsWith" dxfId="25" priority="8" operator="beginsWith" text="06">
      <formula>LEFT(J15,LEN("06"))="06"</formula>
    </cfRule>
    <cfRule type="beginsWith" dxfId="24" priority="9" operator="beginsWith" text="05">
      <formula>LEFT(J15,LEN("05"))="05"</formula>
    </cfRule>
    <cfRule type="beginsWith" dxfId="23" priority="10" operator="beginsWith" text="04">
      <formula>LEFT(J15,LEN("04"))="04"</formula>
    </cfRule>
    <cfRule type="beginsWith" dxfId="22" priority="11" operator="beginsWith" text="03">
      <formula>LEFT(J15,LEN("03"))="03"</formula>
    </cfRule>
    <cfRule type="beginsWith" dxfId="21" priority="12" operator="beginsWith" text="02">
      <formula>LEFT(J15,LEN("02"))="02"</formula>
    </cfRule>
    <cfRule type="beginsWith" dxfId="20" priority="13" operator="beginsWith" text="01">
      <formula>LEFT(J15,LEN("01"))="01"</formula>
    </cfRule>
    <cfRule type="beginsWith" dxfId="19" priority="1" operator="beginsWith" text="13">
      <formula>LEFT(J15,LEN("13"))="13"</formula>
    </cfRule>
    <cfRule type="beginsWith" dxfId="18" priority="2" operator="beginsWith" text="12">
      <formula>LEFT(J15,LEN("12"))="12"</formula>
    </cfRule>
    <cfRule type="beginsWith" dxfId="17" priority="3" operator="beginsWith" text="11">
      <formula>LEFT(J15,LEN("11"))="11"</formula>
    </cfRule>
    <cfRule type="beginsWith" dxfId="16" priority="4" operator="beginsWith" text="10">
      <formula>LEFT(J15,LEN("10"))="10"</formula>
    </cfRule>
    <cfRule type="beginsWith" dxfId="15" priority="5" operator="beginsWith" text="09">
      <formula>LEFT(J15,LEN("09"))="09"</formula>
    </cfRule>
    <cfRule type="beginsWith" dxfId="14" priority="6" operator="beginsWith" text="08">
      <formula>LEFT(J15,LEN("08"))="08"</formula>
    </cfRule>
    <cfRule type="beginsWith" dxfId="13" priority="7" operator="beginsWith" text="07">
      <formula>LEFT(J15,LEN("07"))="07"</formula>
    </cfRule>
  </conditionalFormatting>
  <conditionalFormatting sqref="AT1:AT13 R2:AO12 E13:AO13 E14:I16 K14:AO16 AT16 E17:AO25 G26:AO26 E26:F27 G27:I27 J27:AO28 E28:I28 E29:AO33 F34:G34 J34:K34 M34:AO34 F35:AO40 E36:G36 E37:K37 E40 E41:AO101">
    <cfRule type="beginsWith" dxfId="12" priority="38" operator="beginsWith" text="08">
      <formula>LEFT(E1,LEN("08"))="08"</formula>
    </cfRule>
    <cfRule type="beginsWith" dxfId="11" priority="37" operator="beginsWith" text="09">
      <formula>LEFT(E1,LEN("09"))="09"</formula>
    </cfRule>
    <cfRule type="beginsWith" dxfId="10" priority="36" operator="beginsWith" text="10">
      <formula>LEFT(E1,LEN("10"))="10"</formula>
    </cfRule>
    <cfRule type="beginsWith" dxfId="9" priority="35" operator="beginsWith" text="11">
      <formula>LEFT(E1,LEN("11"))="11"</formula>
    </cfRule>
    <cfRule type="beginsWith" dxfId="8" priority="34" operator="beginsWith" text="12">
      <formula>LEFT(E1,LEN("12"))="12"</formula>
    </cfRule>
    <cfRule type="beginsWith" dxfId="7" priority="33" operator="beginsWith" text="13">
      <formula>LEFT(E1,LEN("13"))="13"</formula>
    </cfRule>
    <cfRule type="beginsWith" dxfId="6" priority="40" operator="beginsWith" text="06">
      <formula>LEFT(E1,LEN("06"))="06"</formula>
    </cfRule>
    <cfRule type="beginsWith" dxfId="5" priority="41" operator="beginsWith" text="05">
      <formula>LEFT(E1,LEN("05"))="05"</formula>
    </cfRule>
    <cfRule type="beginsWith" dxfId="4" priority="42" operator="beginsWith" text="04">
      <formula>LEFT(E1,LEN("04"))="04"</formula>
    </cfRule>
    <cfRule type="beginsWith" dxfId="3" priority="43" operator="beginsWith" text="03">
      <formula>LEFT(E1,LEN("03"))="03"</formula>
    </cfRule>
    <cfRule type="beginsWith" dxfId="2" priority="44" operator="beginsWith" text="02">
      <formula>LEFT(E1,LEN("02"))="02"</formula>
    </cfRule>
    <cfRule type="beginsWith" dxfId="1" priority="45" operator="beginsWith" text="01">
      <formula>LEFT(E1,LEN("01"))="01"</formula>
    </cfRule>
    <cfRule type="beginsWith" dxfId="0" priority="39" operator="beginsWith" text="07">
      <formula>LEFT(E1,LEN("07"))="07"</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10" sqref="C10"/>
    </sheetView>
  </sheetViews>
  <sheetFormatPr defaultColWidth="11.42578125" defaultRowHeight="15"/>
  <cols>
    <col min="1" max="3" width="28.42578125" style="28" customWidth="1"/>
  </cols>
  <sheetData>
    <row r="1" spans="1:3">
      <c r="A1" s="62" t="s">
        <v>81</v>
      </c>
      <c r="B1" s="62" t="s">
        <v>82</v>
      </c>
      <c r="C1" s="62" t="s">
        <v>83</v>
      </c>
    </row>
    <row r="2" spans="1:3">
      <c r="A2" s="27">
        <v>1</v>
      </c>
      <c r="B2" s="27" t="str" cm="1">
        <f t="array" ref="B2:B11">TRANSPOSE(_xlfn._xlws.FILTER('Aptitud final'!1:1,'Aptitud final'!103:103="X"))</f>
        <v>ganaderia_dp</v>
      </c>
      <c r="C2" s="27" t="s">
        <v>16</v>
      </c>
    </row>
    <row r="3" spans="1:3">
      <c r="A3" s="27">
        <f>IF(B3="","",A2+1)</f>
        <v>2</v>
      </c>
      <c r="B3" s="27" t="str">
        <v>piscicultura_trucha</v>
      </c>
      <c r="C3" s="27" t="s">
        <v>20</v>
      </c>
    </row>
    <row r="4" spans="1:3">
      <c r="A4" s="27">
        <f t="shared" ref="A4:A67" si="0">IF(B4="","",A3+1)</f>
        <v>3</v>
      </c>
      <c r="B4" s="27" t="str">
        <v>papa</v>
      </c>
      <c r="C4" s="27" t="s">
        <v>16</v>
      </c>
    </row>
    <row r="5" spans="1:3">
      <c r="A5" s="27">
        <f t="shared" si="0"/>
        <v>4</v>
      </c>
      <c r="B5" s="27" t="str">
        <v>cafe</v>
      </c>
      <c r="C5" s="27" t="s">
        <v>12</v>
      </c>
    </row>
    <row r="6" spans="1:3">
      <c r="A6" s="27">
        <f t="shared" si="0"/>
        <v>5</v>
      </c>
      <c r="B6" s="27" t="str">
        <v>tomate_arbol</v>
      </c>
      <c r="C6" s="27" t="s">
        <v>16</v>
      </c>
    </row>
    <row r="7" spans="1:3">
      <c r="A7" s="27">
        <f t="shared" si="0"/>
        <v>6</v>
      </c>
      <c r="B7" s="27" t="str">
        <v>arracacha</v>
      </c>
      <c r="C7" s="27" t="s">
        <v>16</v>
      </c>
    </row>
    <row r="8" spans="1:3">
      <c r="A8" s="27">
        <f t="shared" si="0"/>
        <v>7</v>
      </c>
      <c r="B8" s="27" t="str">
        <v>papa_criolla</v>
      </c>
      <c r="C8" s="27" t="s">
        <v>16</v>
      </c>
    </row>
    <row r="9" spans="1:3">
      <c r="A9" s="27">
        <f t="shared" si="0"/>
        <v>8</v>
      </c>
      <c r="B9" s="27" t="str">
        <v>arveja</v>
      </c>
      <c r="C9" s="27" t="s">
        <v>16</v>
      </c>
    </row>
    <row r="10" spans="1:3">
      <c r="A10" s="27">
        <f t="shared" si="0"/>
        <v>9</v>
      </c>
      <c r="B10" s="27" t="str">
        <v>mora</v>
      </c>
      <c r="C10" s="27" t="s">
        <v>12</v>
      </c>
    </row>
    <row r="11" spans="1:3">
      <c r="A11" s="27">
        <f t="shared" si="0"/>
        <v>10</v>
      </c>
      <c r="B11" s="27" t="str">
        <v>cebolla_rama</v>
      </c>
      <c r="C11" s="27" t="s">
        <v>12</v>
      </c>
    </row>
    <row r="12" spans="1:3">
      <c r="A12" s="27" t="str">
        <f t="shared" si="0"/>
        <v/>
      </c>
      <c r="B12" s="27"/>
      <c r="C12" s="27"/>
    </row>
    <row r="13" spans="1:3">
      <c r="A13" s="27" t="str">
        <f t="shared" si="0"/>
        <v/>
      </c>
      <c r="B13" s="27"/>
      <c r="C13" s="27"/>
    </row>
    <row r="14" spans="1:3">
      <c r="A14" s="27" t="str">
        <f t="shared" si="0"/>
        <v/>
      </c>
      <c r="B14" s="27"/>
      <c r="C14" s="27"/>
    </row>
    <row r="15" spans="1:3">
      <c r="A15" s="27" t="str">
        <f t="shared" si="0"/>
        <v/>
      </c>
      <c r="B15" s="27"/>
      <c r="C15" s="27"/>
    </row>
    <row r="16" spans="1:3">
      <c r="A16" s="27" t="str">
        <f t="shared" si="0"/>
        <v/>
      </c>
      <c r="B16" s="27"/>
      <c r="C16" s="27"/>
    </row>
    <row r="17" spans="1:3">
      <c r="A17" s="27" t="str">
        <f t="shared" si="0"/>
        <v/>
      </c>
      <c r="B17" s="27"/>
      <c r="C17" s="27"/>
    </row>
    <row r="18" spans="1:3">
      <c r="A18" s="27" t="str">
        <f>IF(B18="","",A17+1)</f>
        <v/>
      </c>
      <c r="B18" s="27"/>
      <c r="C18" s="27"/>
    </row>
    <row r="19" spans="1:3">
      <c r="A19" s="27" t="str">
        <f>IF(B19="","",A18+1)</f>
        <v/>
      </c>
      <c r="B19" s="27"/>
      <c r="C19" s="27"/>
    </row>
    <row r="20" spans="1:3">
      <c r="A20" s="27" t="str">
        <f>IF(B20="","",A19+1)</f>
        <v/>
      </c>
      <c r="B20" s="27"/>
      <c r="C20" s="27"/>
    </row>
    <row r="21" spans="1:3">
      <c r="A21" s="27" t="str">
        <f>IF(B21="","",A20+1)</f>
        <v/>
      </c>
      <c r="B21" s="27"/>
      <c r="C21" s="27"/>
    </row>
    <row r="22" spans="1:3">
      <c r="A22" s="28" t="str">
        <f t="shared" si="0"/>
        <v/>
      </c>
    </row>
    <row r="23" spans="1:3">
      <c r="A23" s="28" t="str">
        <f t="shared" si="0"/>
        <v/>
      </c>
    </row>
    <row r="24" spans="1:3">
      <c r="A24" s="28" t="str">
        <f t="shared" si="0"/>
        <v/>
      </c>
    </row>
    <row r="25" spans="1:3">
      <c r="A25" s="28" t="str">
        <f t="shared" si="0"/>
        <v/>
      </c>
    </row>
    <row r="26" spans="1:3">
      <c r="A26" s="28" t="str">
        <f t="shared" si="0"/>
        <v/>
      </c>
    </row>
    <row r="27" spans="1:3">
      <c r="A27" s="28" t="str">
        <f t="shared" si="0"/>
        <v/>
      </c>
    </row>
    <row r="28" spans="1:3">
      <c r="A28" s="28" t="str">
        <f t="shared" si="0"/>
        <v/>
      </c>
    </row>
    <row r="29" spans="1:3">
      <c r="A29" s="28" t="str">
        <f t="shared" si="0"/>
        <v/>
      </c>
    </row>
    <row r="30" spans="1:3">
      <c r="A30" s="28" t="str">
        <f t="shared" si="0"/>
        <v/>
      </c>
    </row>
    <row r="31" spans="1:3">
      <c r="A31" s="28" t="str">
        <f t="shared" si="0"/>
        <v/>
      </c>
    </row>
    <row r="32" spans="1:3">
      <c r="A32" s="28" t="str">
        <f t="shared" si="0"/>
        <v/>
      </c>
    </row>
    <row r="33" spans="1:1">
      <c r="A33" s="28" t="str">
        <f t="shared" si="0"/>
        <v/>
      </c>
    </row>
    <row r="34" spans="1:1">
      <c r="A34" s="28" t="str">
        <f t="shared" si="0"/>
        <v/>
      </c>
    </row>
    <row r="35" spans="1:1">
      <c r="A35" s="28" t="str">
        <f t="shared" si="0"/>
        <v/>
      </c>
    </row>
    <row r="36" spans="1:1">
      <c r="A36" s="28" t="str">
        <f t="shared" si="0"/>
        <v/>
      </c>
    </row>
    <row r="37" spans="1:1">
      <c r="A37" s="28" t="str">
        <f t="shared" si="0"/>
        <v/>
      </c>
    </row>
    <row r="38" spans="1:1">
      <c r="A38" s="28" t="str">
        <f t="shared" si="0"/>
        <v/>
      </c>
    </row>
    <row r="39" spans="1:1">
      <c r="A39" s="28" t="str">
        <f t="shared" si="0"/>
        <v/>
      </c>
    </row>
    <row r="40" spans="1:1">
      <c r="A40" s="28" t="str">
        <f t="shared" si="0"/>
        <v/>
      </c>
    </row>
    <row r="41" spans="1:1">
      <c r="A41" s="28" t="str">
        <f t="shared" si="0"/>
        <v/>
      </c>
    </row>
    <row r="42" spans="1:1">
      <c r="A42" s="28" t="str">
        <f t="shared" si="0"/>
        <v/>
      </c>
    </row>
    <row r="43" spans="1:1">
      <c r="A43" s="28" t="str">
        <f t="shared" si="0"/>
        <v/>
      </c>
    </row>
    <row r="44" spans="1:1">
      <c r="A44" s="28" t="str">
        <f t="shared" si="0"/>
        <v/>
      </c>
    </row>
    <row r="45" spans="1:1">
      <c r="A45" s="28" t="str">
        <f t="shared" si="0"/>
        <v/>
      </c>
    </row>
    <row r="46" spans="1:1">
      <c r="A46" s="28" t="str">
        <f t="shared" si="0"/>
        <v/>
      </c>
    </row>
    <row r="47" spans="1:1">
      <c r="A47" s="28" t="str">
        <f t="shared" si="0"/>
        <v/>
      </c>
    </row>
    <row r="48" spans="1:1">
      <c r="A48" s="28" t="str">
        <f t="shared" si="0"/>
        <v/>
      </c>
    </row>
    <row r="49" spans="1:1">
      <c r="A49" s="28" t="str">
        <f t="shared" si="0"/>
        <v/>
      </c>
    </row>
    <row r="50" spans="1:1">
      <c r="A50" s="28" t="str">
        <f t="shared" si="0"/>
        <v/>
      </c>
    </row>
    <row r="51" spans="1:1">
      <c r="A51" s="28" t="str">
        <f t="shared" si="0"/>
        <v/>
      </c>
    </row>
    <row r="52" spans="1:1">
      <c r="A52" s="28" t="str">
        <f t="shared" si="0"/>
        <v/>
      </c>
    </row>
    <row r="53" spans="1:1">
      <c r="A53" s="28" t="str">
        <f t="shared" si="0"/>
        <v/>
      </c>
    </row>
    <row r="54" spans="1:1">
      <c r="A54" s="28" t="str">
        <f t="shared" si="0"/>
        <v/>
      </c>
    </row>
    <row r="55" spans="1:1">
      <c r="A55" s="28" t="str">
        <f t="shared" si="0"/>
        <v/>
      </c>
    </row>
    <row r="56" spans="1:1">
      <c r="A56" s="28" t="str">
        <f t="shared" si="0"/>
        <v/>
      </c>
    </row>
    <row r="57" spans="1:1">
      <c r="A57" s="28" t="str">
        <f t="shared" si="0"/>
        <v/>
      </c>
    </row>
    <row r="58" spans="1:1">
      <c r="A58" s="28" t="str">
        <f t="shared" si="0"/>
        <v/>
      </c>
    </row>
    <row r="59" spans="1:1">
      <c r="A59" s="28" t="str">
        <f t="shared" si="0"/>
        <v/>
      </c>
    </row>
    <row r="60" spans="1:1">
      <c r="A60" s="28" t="str">
        <f t="shared" si="0"/>
        <v/>
      </c>
    </row>
    <row r="61" spans="1:1">
      <c r="A61" s="28" t="str">
        <f t="shared" si="0"/>
        <v/>
      </c>
    </row>
    <row r="62" spans="1:1">
      <c r="A62" s="28" t="str">
        <f t="shared" si="0"/>
        <v/>
      </c>
    </row>
    <row r="63" spans="1:1">
      <c r="A63" s="28" t="str">
        <f t="shared" si="0"/>
        <v/>
      </c>
    </row>
    <row r="64" spans="1:1">
      <c r="A64" s="28" t="str">
        <f t="shared" si="0"/>
        <v/>
      </c>
    </row>
    <row r="65" spans="1:1">
      <c r="A65" s="28" t="str">
        <f t="shared" si="0"/>
        <v/>
      </c>
    </row>
    <row r="66" spans="1:1">
      <c r="A66" s="28" t="str">
        <f t="shared" si="0"/>
        <v/>
      </c>
    </row>
    <row r="67" spans="1:1">
      <c r="A67" s="28" t="str">
        <f t="shared" si="0"/>
        <v/>
      </c>
    </row>
    <row r="68" spans="1:1">
      <c r="A68" s="28" t="str">
        <f t="shared" ref="A68:A100" si="1">IF(B68="","",A67+1)</f>
        <v/>
      </c>
    </row>
    <row r="69" spans="1:1">
      <c r="A69" s="28" t="str">
        <f t="shared" si="1"/>
        <v/>
      </c>
    </row>
    <row r="70" spans="1:1">
      <c r="A70" s="28" t="str">
        <f t="shared" si="1"/>
        <v/>
      </c>
    </row>
    <row r="71" spans="1:1">
      <c r="A71" s="28" t="str">
        <f t="shared" si="1"/>
        <v/>
      </c>
    </row>
    <row r="72" spans="1:1">
      <c r="A72" s="28" t="str">
        <f t="shared" si="1"/>
        <v/>
      </c>
    </row>
    <row r="73" spans="1:1">
      <c r="A73" s="28" t="str">
        <f t="shared" si="1"/>
        <v/>
      </c>
    </row>
    <row r="74" spans="1:1">
      <c r="A74" s="28" t="str">
        <f t="shared" si="1"/>
        <v/>
      </c>
    </row>
    <row r="75" spans="1:1">
      <c r="A75" s="28" t="str">
        <f t="shared" si="1"/>
        <v/>
      </c>
    </row>
    <row r="76" spans="1:1">
      <c r="A76" s="28" t="str">
        <f t="shared" si="1"/>
        <v/>
      </c>
    </row>
    <row r="77" spans="1:1">
      <c r="A77" s="28" t="str">
        <f t="shared" si="1"/>
        <v/>
      </c>
    </row>
    <row r="78" spans="1:1">
      <c r="A78" s="28" t="str">
        <f t="shared" si="1"/>
        <v/>
      </c>
    </row>
    <row r="79" spans="1:1">
      <c r="A79" s="28" t="str">
        <f t="shared" si="1"/>
        <v/>
      </c>
    </row>
    <row r="80" spans="1:1">
      <c r="A80" s="28" t="str">
        <f t="shared" si="1"/>
        <v/>
      </c>
    </row>
    <row r="81" spans="1:1">
      <c r="A81" s="28" t="str">
        <f t="shared" si="1"/>
        <v/>
      </c>
    </row>
    <row r="82" spans="1:1">
      <c r="A82" s="28" t="str">
        <f t="shared" si="1"/>
        <v/>
      </c>
    </row>
    <row r="83" spans="1:1">
      <c r="A83" s="28" t="str">
        <f t="shared" si="1"/>
        <v/>
      </c>
    </row>
    <row r="84" spans="1:1">
      <c r="A84" s="28" t="str">
        <f t="shared" si="1"/>
        <v/>
      </c>
    </row>
    <row r="85" spans="1:1">
      <c r="A85" s="28" t="str">
        <f t="shared" si="1"/>
        <v/>
      </c>
    </row>
    <row r="86" spans="1:1">
      <c r="A86" s="28" t="str">
        <f t="shared" si="1"/>
        <v/>
      </c>
    </row>
    <row r="87" spans="1:1">
      <c r="A87" s="28" t="str">
        <f t="shared" si="1"/>
        <v/>
      </c>
    </row>
    <row r="88" spans="1:1">
      <c r="A88" s="28" t="str">
        <f t="shared" si="1"/>
        <v/>
      </c>
    </row>
    <row r="89" spans="1:1">
      <c r="A89" s="28" t="str">
        <f t="shared" si="1"/>
        <v/>
      </c>
    </row>
    <row r="90" spans="1:1">
      <c r="A90" s="28" t="str">
        <f t="shared" si="1"/>
        <v/>
      </c>
    </row>
    <row r="91" spans="1:1">
      <c r="A91" s="28" t="str">
        <f t="shared" si="1"/>
        <v/>
      </c>
    </row>
    <row r="92" spans="1:1">
      <c r="A92" s="28" t="str">
        <f t="shared" si="1"/>
        <v/>
      </c>
    </row>
    <row r="93" spans="1:1">
      <c r="A93" s="28" t="str">
        <f t="shared" si="1"/>
        <v/>
      </c>
    </row>
    <row r="94" spans="1:1">
      <c r="A94" s="28" t="str">
        <f t="shared" si="1"/>
        <v/>
      </c>
    </row>
    <row r="95" spans="1:1">
      <c r="A95" s="28" t="str">
        <f t="shared" si="1"/>
        <v/>
      </c>
    </row>
    <row r="96" spans="1:1">
      <c r="A96" s="28" t="str">
        <f t="shared" si="1"/>
        <v/>
      </c>
    </row>
    <row r="97" spans="1:1">
      <c r="A97" s="28" t="str">
        <f t="shared" si="1"/>
        <v/>
      </c>
    </row>
    <row r="98" spans="1:1">
      <c r="A98" s="28" t="str">
        <f t="shared" si="1"/>
        <v/>
      </c>
    </row>
    <row r="99" spans="1:1">
      <c r="A99" s="28" t="str">
        <f t="shared" si="1"/>
        <v/>
      </c>
    </row>
    <row r="100" spans="1:1">
      <c r="A100" s="28"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aji_topito</v>
      </c>
      <c r="C15" t="str">
        <v>ají topito</v>
      </c>
    </row>
    <row r="16" spans="1:3">
      <c r="A16" s="1" t="str">
        <v>agricola</v>
      </c>
      <c r="B16" s="1" t="str">
        <v>aji_habanero</v>
      </c>
      <c r="C16" t="str">
        <v>ají habanero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batata</v>
      </c>
      <c r="C50" t="str">
        <v>batata</v>
      </c>
    </row>
    <row r="51" spans="1:3">
      <c r="A51" s="1" t="str">
        <v>agricola</v>
      </c>
      <c r="B51" s="1" t="str">
        <v>berenjena</v>
      </c>
      <c r="C51" t="str">
        <v>berenjena</v>
      </c>
    </row>
    <row r="52" spans="1:3">
      <c r="A52" s="1" t="str">
        <v>agricola</v>
      </c>
      <c r="B52" s="1" t="str">
        <v>bijao</v>
      </c>
      <c r="C52" t="str">
        <v>bijao</v>
      </c>
    </row>
    <row r="53" spans="1:3">
      <c r="A53" s="1" t="str">
        <v>agricola</v>
      </c>
      <c r="B53" s="1" t="str">
        <v>bore</v>
      </c>
      <c r="C53" t="str">
        <v>bore</v>
      </c>
    </row>
    <row r="54" spans="1:3">
      <c r="A54" s="1" t="str">
        <v>agricola</v>
      </c>
      <c r="B54" s="1" t="str">
        <v>borojo</v>
      </c>
      <c r="C54" t="str">
        <v>borojó</v>
      </c>
    </row>
    <row r="55" spans="1:3">
      <c r="A55" s="1" t="str">
        <v>agricola</v>
      </c>
      <c r="B55" s="1" t="str">
        <v>brevo</v>
      </c>
      <c r="C55" t="str">
        <v>brevo</v>
      </c>
    </row>
    <row r="56" spans="1:3">
      <c r="A56" s="1" t="str">
        <v>agricola</v>
      </c>
      <c r="B56" s="1" t="str">
        <v>brocoli</v>
      </c>
      <c r="C56" t="str">
        <v>brócoli</v>
      </c>
    </row>
    <row r="57" spans="1:3">
      <c r="A57" s="1" t="str">
        <v>pecuaria</v>
      </c>
      <c r="B57" s="1" t="str">
        <v>bufalos</v>
      </c>
      <c r="C57" t="str">
        <v>búfalos</v>
      </c>
    </row>
    <row r="58" spans="1:3">
      <c r="A58" s="1" t="str">
        <v>agricola</v>
      </c>
      <c r="B58" s="1" t="str">
        <v>cacao</v>
      </c>
      <c r="C58" t="str">
        <v>cacao</v>
      </c>
    </row>
    <row r="59" spans="1:3">
      <c r="A59" s="1" t="str">
        <v>agricola</v>
      </c>
      <c r="B59" s="1" t="str">
        <v>cacao_aguacate</v>
      </c>
      <c r="C59" t="str">
        <v>cacao en asocio con aguacate</v>
      </c>
    </row>
    <row r="60" spans="1:3">
      <c r="A60" s="1" t="str">
        <v>agricola</v>
      </c>
      <c r="B60" s="1" t="str">
        <v>cacao_banano</v>
      </c>
      <c r="C60" t="str">
        <v>cacao en asocio con banano</v>
      </c>
    </row>
    <row r="61" spans="1:3">
      <c r="A61" s="1" t="str">
        <v>agricola</v>
      </c>
      <c r="B61" s="1" t="str">
        <v>cacao_banano_aguacate</v>
      </c>
      <c r="C61" t="str">
        <v>cacao en asocio con banano y aguacate</v>
      </c>
    </row>
    <row r="62" spans="1:3">
      <c r="A62" s="1" t="str">
        <v>agricola</v>
      </c>
      <c r="B62" s="1" t="str">
        <v>cacao_banano_aguacate_citricos</v>
      </c>
      <c r="C62" t="str">
        <v>cacao en asocio con banano, aguacate y cítricos</v>
      </c>
    </row>
    <row r="63" spans="1:3">
      <c r="A63" s="1" t="str">
        <v>agricola</v>
      </c>
      <c r="B63" s="1" t="str">
        <v>cacao_platano</v>
      </c>
      <c r="C63" t="str">
        <v>cacao en asocio con plátano</v>
      </c>
    </row>
    <row r="64" spans="1:3">
      <c r="A64" s="1" t="str">
        <v>agricola</v>
      </c>
      <c r="B64" s="1" t="str">
        <v>cacao_platano_aguacate</v>
      </c>
      <c r="C64" t="str">
        <v>cacao en asocio con plátano y aguacate</v>
      </c>
    </row>
    <row r="65" spans="1:3">
      <c r="A65" s="1" t="str">
        <v>agricola</v>
      </c>
      <c r="B65" s="1" t="str">
        <v>cacao_platano_aguacate_citricos</v>
      </c>
      <c r="C65" t="str">
        <v>cacao en asocio con plátano, aguacate y cítricos</v>
      </c>
    </row>
    <row r="66" spans="1:3">
      <c r="A66" s="1" t="str">
        <v>agricola</v>
      </c>
      <c r="B66" s="1" t="str">
        <v>cacao_sombrio</v>
      </c>
      <c r="C66" t="str">
        <v>cacao sombrío</v>
      </c>
    </row>
    <row r="67" spans="1:3">
      <c r="A67" s="1" t="str">
        <v>agricola</v>
      </c>
      <c r="B67" s="1" t="str">
        <v>cafe</v>
      </c>
      <c r="C67" t="str">
        <v>café</v>
      </c>
    </row>
    <row r="68" spans="1:3">
      <c r="A68" s="1" t="str">
        <v>agricola</v>
      </c>
      <c r="B68" s="1" t="str">
        <v>cafe_aguacate</v>
      </c>
      <c r="C68" t="str">
        <v>café en asocio con aguacate</v>
      </c>
    </row>
    <row r="69" spans="1:3">
      <c r="A69" s="1" t="str">
        <v>agricola</v>
      </c>
      <c r="B69" s="1" t="str">
        <v>cafe_banano</v>
      </c>
      <c r="C69" t="str">
        <v>café en asocio con banano</v>
      </c>
    </row>
    <row r="70" spans="1:3">
      <c r="A70" s="1" t="str">
        <v>agricola</v>
      </c>
      <c r="B70" s="1" t="str">
        <v>cafe_banano_citricos</v>
      </c>
      <c r="C70" t="str">
        <v>café en asocio con banano y cítricos</v>
      </c>
    </row>
    <row r="71" spans="1:3">
      <c r="A71" s="1" t="str">
        <v>agricola</v>
      </c>
      <c r="B71" s="1" t="str">
        <v>cafe_frijol</v>
      </c>
      <c r="C71" t="str">
        <v>café en asocio con frijol</v>
      </c>
    </row>
    <row r="72" spans="1:3">
      <c r="A72" s="1" t="str">
        <v>agricola</v>
      </c>
      <c r="B72" s="1" t="str">
        <v>cafe_maiz</v>
      </c>
      <c r="C72" t="str">
        <v>café en asocio con maíz</v>
      </c>
    </row>
    <row r="73" spans="1:3">
      <c r="A73" s="1" t="str">
        <v>agricola</v>
      </c>
      <c r="B73" s="1" t="str">
        <v>cafe_platano</v>
      </c>
      <c r="C73" t="str">
        <v>café en asocio con plátano</v>
      </c>
    </row>
    <row r="74" spans="1:3">
      <c r="A74" s="1" t="str">
        <v>agricola</v>
      </c>
      <c r="B74" s="1" t="str">
        <v>cafe_platano_citricos</v>
      </c>
      <c r="C74" t="str">
        <v>café en asocio con plátano y cítricos</v>
      </c>
    </row>
    <row r="75" spans="1:3">
      <c r="A75" s="1" t="str">
        <v>agricola</v>
      </c>
      <c r="B75" s="1" t="str">
        <v>cafe_sombrio</v>
      </c>
      <c r="C75" t="str">
        <v>café sombrío</v>
      </c>
    </row>
    <row r="76" spans="1:3">
      <c r="A76" s="1" t="str">
        <v>agricola</v>
      </c>
      <c r="B76" s="1" t="str">
        <v>caimo</v>
      </c>
      <c r="C76" t="str">
        <v>caimo</v>
      </c>
    </row>
    <row r="77" spans="1:3">
      <c r="A77" s="1" t="str">
        <v>agricola</v>
      </c>
      <c r="B77" s="1" t="str">
        <v>calabacin</v>
      </c>
      <c r="C77" t="str">
        <v>calabacín</v>
      </c>
    </row>
    <row r="78" spans="1:3">
      <c r="A78" s="1" t="str">
        <v>agricola</v>
      </c>
      <c r="B78" s="1" t="str">
        <v>calabaza</v>
      </c>
      <c r="C78" t="str">
        <v>calabaza</v>
      </c>
    </row>
    <row r="79" spans="1:3">
      <c r="A79" s="1" t="str">
        <v>agricola</v>
      </c>
      <c r="B79" s="1" t="str">
        <v>calendula</v>
      </c>
      <c r="C79" t="str">
        <v>caléndula</v>
      </c>
    </row>
    <row r="80" spans="1:3">
      <c r="A80" s="1" t="str">
        <v>pecuaria</v>
      </c>
      <c r="B80" s="1" t="str">
        <v>camaron</v>
      </c>
      <c r="C80" t="str">
        <v>camarón</v>
      </c>
    </row>
    <row r="81" spans="1:3">
      <c r="A81" s="1" t="str">
        <v>agricola</v>
      </c>
      <c r="B81" s="1" t="str">
        <v>cana</v>
      </c>
      <c r="C81" t="str">
        <v>caña</v>
      </c>
    </row>
    <row r="82" spans="1:3">
      <c r="A82" s="1" t="str">
        <v>agricola</v>
      </c>
      <c r="B82" s="1" t="str">
        <v>cana_de_azucar</v>
      </c>
      <c r="C82" t="str">
        <v>caña de azúcar</v>
      </c>
    </row>
    <row r="83" spans="1:3">
      <c r="A83" s="1" t="str">
        <v>agricola</v>
      </c>
      <c r="B83" s="1" t="str">
        <v>cana_flecha</v>
      </c>
      <c r="C83" t="str">
        <v>caña flecha</v>
      </c>
    </row>
    <row r="84" spans="1:3">
      <c r="A84" s="1" t="str">
        <v>agricola</v>
      </c>
      <c r="B84" s="1" t="str">
        <v>cana_miel</v>
      </c>
      <c r="C84" t="str">
        <v>caña miel</v>
      </c>
    </row>
    <row r="85" spans="1:3">
      <c r="A85" s="1" t="str">
        <v>agricola</v>
      </c>
      <c r="B85" s="1" t="str">
        <v>cana_panelera</v>
      </c>
      <c r="C85" t="str">
        <v>caña panelera</v>
      </c>
    </row>
    <row r="86" spans="1:3">
      <c r="A86" s="1" t="str">
        <v>pecuaria</v>
      </c>
      <c r="B86" s="1" t="str">
        <v>caprinos_carne</v>
      </c>
      <c r="C86" t="str">
        <v>caprinos de carne</v>
      </c>
    </row>
    <row r="87" spans="1:3">
      <c r="A87" s="1" t="str">
        <v>pecuaria</v>
      </c>
      <c r="B87" s="1" t="str">
        <v>caprinos_leche</v>
      </c>
      <c r="C87" t="str">
        <v>caprinos de leche</v>
      </c>
    </row>
    <row r="88" spans="1:3">
      <c r="A88" s="1" t="str">
        <v>pecuaria</v>
      </c>
      <c r="B88" s="1" t="str">
        <v>caprinos_dp</v>
      </c>
      <c r="C88" t="str">
        <v>caprinos doble propósito</v>
      </c>
    </row>
    <row r="89" spans="1:3">
      <c r="A89" s="1" t="str">
        <v>agricola</v>
      </c>
      <c r="B89" s="1" t="str">
        <v>carambolo</v>
      </c>
      <c r="C89" t="str">
        <v>carambolo</v>
      </c>
    </row>
    <row r="90" spans="1:3">
      <c r="A90" s="1" t="str">
        <v>agricola</v>
      </c>
      <c r="B90" s="1" t="str">
        <v>cardamomo</v>
      </c>
      <c r="C90" t="str">
        <v>cardamomo</v>
      </c>
    </row>
    <row r="91" spans="1:3">
      <c r="A91" s="1" t="str">
        <v>agricola</v>
      </c>
      <c r="B91" s="1" t="str">
        <v>caucho</v>
      </c>
      <c r="C91" t="str">
        <v>caucho</v>
      </c>
    </row>
    <row r="92" spans="1:3">
      <c r="A92" s="1" t="str">
        <v>agricola</v>
      </c>
      <c r="B92" s="1" t="str">
        <v>cebada</v>
      </c>
      <c r="C92" t="str">
        <v>cebada</v>
      </c>
    </row>
    <row r="93" spans="1:3">
      <c r="A93" s="1" t="str">
        <v>agricola</v>
      </c>
      <c r="B93" s="1" t="str">
        <v>cebolla_bulbo</v>
      </c>
      <c r="C93" t="str">
        <v>cebolla bulbo</v>
      </c>
    </row>
    <row r="94" spans="1:3">
      <c r="A94" s="1" t="str">
        <v>agricola</v>
      </c>
      <c r="B94" s="1" t="str">
        <v>cebolla_junca</v>
      </c>
      <c r="C94" t="str">
        <v>cebolla junca</v>
      </c>
    </row>
    <row r="95" spans="1:3">
      <c r="A95" s="1" t="str">
        <v>agricola</v>
      </c>
      <c r="B95" s="1" t="str">
        <v>cebolla_rama</v>
      </c>
      <c r="C95" t="str">
        <v>cebolla de rama</v>
      </c>
    </row>
    <row r="96" spans="1:3">
      <c r="A96" s="1" t="str">
        <v>agricola</v>
      </c>
      <c r="B96" s="1" t="str">
        <v>chamba</v>
      </c>
      <c r="C96" t="str">
        <v>chamba</v>
      </c>
    </row>
    <row r="97" spans="1:3">
      <c r="A97" s="1" t="str">
        <v>agricola</v>
      </c>
      <c r="B97" s="1" t="str">
        <v>chirimoya</v>
      </c>
      <c r="C97" t="str">
        <v>chirimoya</v>
      </c>
    </row>
    <row r="98" spans="1:3">
      <c r="A98" s="1" t="str">
        <v>agricola</v>
      </c>
      <c r="B98" s="1" t="str">
        <v>cholupa</v>
      </c>
      <c r="C98" t="str">
        <v>cholupa</v>
      </c>
    </row>
    <row r="99" spans="1:3">
      <c r="A99" s="1" t="str">
        <v>agricola</v>
      </c>
      <c r="B99" s="1" t="str">
        <v>chontaduro</v>
      </c>
      <c r="C99" t="str">
        <v>chontaduro</v>
      </c>
    </row>
    <row r="100" spans="1:3">
      <c r="A100" s="1" t="str">
        <v>agricola</v>
      </c>
      <c r="B100" s="1" t="str">
        <v>cidra_poncil</v>
      </c>
      <c r="C100" t="str">
        <v>cidra poncil</v>
      </c>
    </row>
    <row r="101" spans="1:3">
      <c r="A101" s="1" t="str">
        <v>agricola</v>
      </c>
      <c r="B101" s="1" t="str">
        <v>cilantro</v>
      </c>
      <c r="C101" t="str">
        <v>cilantro</v>
      </c>
    </row>
    <row r="102" spans="1:3">
      <c r="A102" s="1" t="str">
        <v>agricola</v>
      </c>
      <c r="B102" s="1" t="str">
        <v>cilantro_cimarron</v>
      </c>
      <c r="C102" t="str">
        <v>cilantro cimarrón</v>
      </c>
    </row>
    <row r="103" spans="1:3">
      <c r="A103" s="1" t="str">
        <v>agricola</v>
      </c>
      <c r="B103" s="1" t="str">
        <v>ciruela</v>
      </c>
      <c r="C103" t="str">
        <v>ciruela</v>
      </c>
    </row>
    <row r="104" spans="1:3">
      <c r="A104" s="1" t="str">
        <v>agricola</v>
      </c>
      <c r="B104" s="1" t="str">
        <v>ciruela_castilla</v>
      </c>
      <c r="C104" t="str">
        <v>ciruela castilla</v>
      </c>
    </row>
    <row r="105" spans="1:3">
      <c r="A105" s="1" t="str">
        <v>agricola</v>
      </c>
      <c r="B105" s="1" t="str">
        <v>ciruela_costena</v>
      </c>
      <c r="C105" t="str">
        <v>ciruela costeña</v>
      </c>
    </row>
    <row r="106" spans="1:3">
      <c r="A106" s="1" t="str">
        <v>agricola</v>
      </c>
      <c r="B106" s="1" t="str">
        <v>citricos</v>
      </c>
      <c r="C106" t="str">
        <v>cítricos</v>
      </c>
    </row>
    <row r="107" spans="1:3">
      <c r="A107" s="1" t="str">
        <v>agricola</v>
      </c>
      <c r="B107" s="1" t="str">
        <v>coco</v>
      </c>
      <c r="C107" t="str">
        <v>coco</v>
      </c>
    </row>
    <row r="108" spans="1:3">
      <c r="A108" s="1" t="str">
        <v>pecuaria</v>
      </c>
      <c r="B108" s="1" t="str">
        <v>codornices</v>
      </c>
      <c r="C108" t="str">
        <v>codornices</v>
      </c>
    </row>
    <row r="109" spans="1:3">
      <c r="A109" s="1" t="str">
        <v>agricola</v>
      </c>
      <c r="B109" s="1" t="str">
        <v>col</v>
      </c>
      <c r="C109" t="str">
        <v>col</v>
      </c>
    </row>
    <row r="110" spans="1:3">
      <c r="A110" s="1" t="str">
        <v>agricola</v>
      </c>
      <c r="B110" s="1" t="str">
        <v>coliflor</v>
      </c>
      <c r="C110" t="str">
        <v>coliflor</v>
      </c>
    </row>
    <row r="111" spans="1:3">
      <c r="A111" s="1" t="str">
        <v>agricola</v>
      </c>
      <c r="B111" s="1" t="str">
        <v>copoazu</v>
      </c>
      <c r="C111" t="str">
        <v>copoazú</v>
      </c>
    </row>
    <row r="112" spans="1:3">
      <c r="A112" s="1" t="str">
        <v>agricola</v>
      </c>
      <c r="B112" s="1" t="str">
        <v>corozo</v>
      </c>
      <c r="C112" t="str">
        <v>corozo</v>
      </c>
    </row>
    <row r="113" spans="1:3">
      <c r="A113" s="1" t="str">
        <v>agricola</v>
      </c>
      <c r="B113" s="1" t="str">
        <v>cubios</v>
      </c>
      <c r="C113" t="str">
        <v>cubios</v>
      </c>
    </row>
    <row r="114" spans="1:3">
      <c r="A114" s="1" t="str">
        <v>pecuaria</v>
      </c>
      <c r="B114" s="1" t="str">
        <v>cunicultura</v>
      </c>
      <c r="C114" t="str">
        <v>cunicultura</v>
      </c>
    </row>
    <row r="115" spans="1:3">
      <c r="A115" s="1" t="str">
        <v>agricola</v>
      </c>
      <c r="B115" s="1" t="str">
        <v>curcuma</v>
      </c>
      <c r="C115" t="str">
        <v>cúrcuma</v>
      </c>
    </row>
    <row r="116" spans="1:3">
      <c r="A116" s="1" t="str">
        <v>agricola</v>
      </c>
      <c r="B116" s="1" t="str">
        <v>curuba</v>
      </c>
      <c r="C116" t="str">
        <v>curuba</v>
      </c>
    </row>
    <row r="117" spans="1:3">
      <c r="A117" s="1" t="str">
        <v>pecuaria</v>
      </c>
      <c r="B117" s="1" t="str">
        <v>cuyicultura</v>
      </c>
      <c r="C117" t="str">
        <v>cuyicultura</v>
      </c>
    </row>
    <row r="118" spans="1:3">
      <c r="A118" s="1" t="str">
        <v>agricola</v>
      </c>
      <c r="B118" s="1" t="str">
        <v>datil</v>
      </c>
      <c r="C118" t="str">
        <v>dátil</v>
      </c>
    </row>
    <row r="119" spans="1:3">
      <c r="A119" s="1" t="str">
        <v>agricola</v>
      </c>
      <c r="B119" s="1" t="str">
        <v>durazno</v>
      </c>
      <c r="C119" t="str">
        <v>durazno</v>
      </c>
    </row>
    <row r="120" spans="1:3">
      <c r="A120" s="1" t="str">
        <v>agricola</v>
      </c>
      <c r="B120" s="1" t="str">
        <v>esparrago</v>
      </c>
      <c r="C120" t="str">
        <v>espárrago</v>
      </c>
    </row>
    <row r="121" spans="1:3">
      <c r="A121" s="1" t="str">
        <v>agricola</v>
      </c>
      <c r="B121" s="1" t="str">
        <v>espinaca</v>
      </c>
      <c r="C121" t="str">
        <v>espinaca</v>
      </c>
    </row>
    <row r="122" spans="1:3">
      <c r="A122" s="1" t="str">
        <v>agricola</v>
      </c>
      <c r="B122" s="1" t="str">
        <v>estevia</v>
      </c>
      <c r="C122" t="str">
        <v>estevia</v>
      </c>
    </row>
    <row r="123" spans="1:3">
      <c r="A123" s="1" t="str">
        <v>agricola</v>
      </c>
      <c r="B123" s="1" t="str">
        <v>feijoa</v>
      </c>
      <c r="C123" t="str">
        <v>feijoa</v>
      </c>
    </row>
    <row r="124" spans="1:3">
      <c r="A124" s="1" t="str">
        <v>agricola</v>
      </c>
      <c r="B124" s="1" t="str">
        <v>fique</v>
      </c>
      <c r="C124" t="str">
        <v>fique</v>
      </c>
    </row>
    <row r="125" spans="1:3">
      <c r="A125" s="1" t="str">
        <v>agricola</v>
      </c>
      <c r="B125" s="1" t="str">
        <v>frambuesa</v>
      </c>
      <c r="C125" t="str">
        <v>frambuesa</v>
      </c>
    </row>
    <row r="126" spans="1:3">
      <c r="A126" s="1" t="str">
        <v>agricola</v>
      </c>
      <c r="B126" s="1" t="str">
        <v>fresa</v>
      </c>
      <c r="C126" t="str">
        <v>fresa</v>
      </c>
    </row>
    <row r="127" spans="1:3">
      <c r="A127" s="1" t="str">
        <v>agricola</v>
      </c>
      <c r="B127" s="1" t="str">
        <v>frijol</v>
      </c>
      <c r="C127" t="str">
        <v>frijol</v>
      </c>
    </row>
    <row r="128" spans="1:3">
      <c r="A128" s="1" t="str">
        <v>agricola</v>
      </c>
      <c r="B128" s="1" t="str">
        <v>frijol_arbustivo</v>
      </c>
      <c r="C128" t="str">
        <v>frijol arbustivo</v>
      </c>
    </row>
    <row r="129" spans="1:3">
      <c r="A129" s="1" t="str">
        <v>agricola</v>
      </c>
      <c r="B129" s="1" t="str">
        <v>frijol_cabeza_negra</v>
      </c>
      <c r="C129" t="str">
        <v>frijol cabeza negra</v>
      </c>
    </row>
    <row r="130" spans="1:3">
      <c r="A130" s="1" t="str">
        <v>agricola</v>
      </c>
      <c r="B130" s="1" t="str">
        <v>frijol_calima</v>
      </c>
      <c r="C130" t="str">
        <v>frijol calima</v>
      </c>
    </row>
    <row r="131" spans="1:3">
      <c r="A131" s="1" t="str">
        <v>agricola</v>
      </c>
      <c r="B131" s="1" t="str">
        <v>frijol_caraota</v>
      </c>
      <c r="C131" t="str">
        <v>frijol caraota</v>
      </c>
    </row>
    <row r="132" spans="1:3">
      <c r="A132" s="1" t="str">
        <v>agricola</v>
      </c>
      <c r="B132" s="1" t="str">
        <v>frijol_cargamanto</v>
      </c>
      <c r="C132" t="str">
        <v>frijol cargamanto</v>
      </c>
    </row>
    <row r="133" spans="1:3">
      <c r="A133" s="1" t="str">
        <v>agricola</v>
      </c>
      <c r="B133" s="1" t="str">
        <v>frijol_caupi</v>
      </c>
      <c r="C133" t="str">
        <v>frijol caupí</v>
      </c>
    </row>
    <row r="134" spans="1:3">
      <c r="A134" s="1" t="str">
        <v>agricola</v>
      </c>
      <c r="B134" s="1" t="str">
        <v>frijol_rosado</v>
      </c>
      <c r="C134" t="str">
        <v>frijol rosado</v>
      </c>
    </row>
    <row r="135" spans="1:3">
      <c r="A135" s="1" t="str">
        <v>agricola</v>
      </c>
      <c r="B135" s="1" t="str">
        <v>frijol_voluble</v>
      </c>
      <c r="C135" t="str">
        <v>frijol voluble</v>
      </c>
    </row>
    <row r="136" spans="1:3">
      <c r="A136" s="1" t="str">
        <v>agricola</v>
      </c>
      <c r="B136" s="1" t="str">
        <v>frijol_zaragoza</v>
      </c>
      <c r="C136" t="str">
        <v>frijol zaragoza</v>
      </c>
    </row>
    <row r="137" spans="1:3">
      <c r="A137" s="1" t="str">
        <v>pecuaria</v>
      </c>
      <c r="B137" s="1" t="str">
        <v>ganaderia_ceba</v>
      </c>
      <c r="C137" t="str">
        <v>ganadería de ceba</v>
      </c>
    </row>
    <row r="138" spans="1:3">
      <c r="A138" s="1" t="str">
        <v>pecuaria</v>
      </c>
      <c r="B138" s="1" t="str">
        <v>ganaderia_cria</v>
      </c>
      <c r="C138" t="str">
        <v>ganadería de cría</v>
      </c>
    </row>
    <row r="139" spans="1:3">
      <c r="A139" s="1" t="str">
        <v>pecuaria</v>
      </c>
      <c r="B139" s="1" t="str">
        <v>ganaderia_doble_proposito</v>
      </c>
      <c r="C139" t="str">
        <v>ganadería doble propósito</v>
      </c>
    </row>
    <row r="140" spans="1:3">
      <c r="A140" s="1" t="str">
        <v>pecuaria</v>
      </c>
      <c r="B140" s="1" t="str">
        <v>ganaderia_leche</v>
      </c>
      <c r="C140" t="str">
        <v>ganadería de leche</v>
      </c>
    </row>
    <row r="141" spans="1:3">
      <c r="A141" s="1" t="str">
        <v>agricola</v>
      </c>
      <c r="B141" s="1" t="str">
        <v>garbanzo</v>
      </c>
      <c r="C141" t="str">
        <v>garbanzo</v>
      </c>
    </row>
    <row r="142" spans="1:3">
      <c r="A142" s="1" t="str">
        <v>agricola</v>
      </c>
      <c r="B142" s="1" t="str">
        <v>girasol</v>
      </c>
      <c r="C142" t="str">
        <v>girasol</v>
      </c>
    </row>
    <row r="143" spans="1:3">
      <c r="A143" s="1" t="str">
        <v>agricola</v>
      </c>
      <c r="B143" s="1" t="str">
        <v>granadilla</v>
      </c>
      <c r="C143" t="str">
        <v>granadilla</v>
      </c>
    </row>
    <row r="144" spans="1:3">
      <c r="A144" s="1" t="str">
        <v>agricola</v>
      </c>
      <c r="B144" s="1" t="str">
        <v>guama</v>
      </c>
      <c r="C144" t="str">
        <v>guama</v>
      </c>
    </row>
    <row r="145" spans="1:3">
      <c r="A145" s="1" t="str">
        <v>agricola</v>
      </c>
      <c r="B145" s="1" t="str">
        <v>guanabana</v>
      </c>
      <c r="C145" t="str">
        <v>guanábana</v>
      </c>
    </row>
    <row r="146" spans="1:3">
      <c r="A146" s="1" t="str">
        <v>agricola</v>
      </c>
      <c r="B146" s="1" t="str">
        <v>guandul</v>
      </c>
      <c r="C146" t="str">
        <v>guandul</v>
      </c>
    </row>
    <row r="147" spans="1:3">
      <c r="A147" s="1" t="str">
        <v>agricola</v>
      </c>
      <c r="B147" s="1" t="str">
        <v>guatila</v>
      </c>
      <c r="C147" t="str">
        <v>guatila</v>
      </c>
    </row>
    <row r="148" spans="1:3">
      <c r="A148" s="1" t="str">
        <v>agricola</v>
      </c>
      <c r="B148" s="1" t="str">
        <v>guayaba</v>
      </c>
      <c r="C148" t="str">
        <v>guayaba</v>
      </c>
    </row>
    <row r="149" spans="1:3">
      <c r="A149" s="1" t="str">
        <v>agricola</v>
      </c>
      <c r="B149" s="1" t="str">
        <v>guayaba_agria</v>
      </c>
      <c r="C149" t="str">
        <v>guayaba agria</v>
      </c>
    </row>
    <row r="150" spans="1:3">
      <c r="A150" s="1" t="str">
        <v>agricola</v>
      </c>
      <c r="B150" s="1" t="str">
        <v>gulupa</v>
      </c>
      <c r="C150" t="str">
        <v>gulupa</v>
      </c>
    </row>
    <row r="151" spans="1:3">
      <c r="A151" s="1" t="str">
        <v>agricola</v>
      </c>
      <c r="B151" s="1" t="str">
        <v>haba</v>
      </c>
      <c r="C151" t="str">
        <v>haba</v>
      </c>
    </row>
    <row r="152" spans="1:3">
      <c r="A152" s="1" t="str">
        <v>agricola</v>
      </c>
      <c r="B152" s="1" t="str">
        <v>habichuela</v>
      </c>
      <c r="C152" t="str">
        <v>habichuela</v>
      </c>
    </row>
    <row r="153" spans="1:3">
      <c r="A153" s="1" t="str">
        <v>agricola</v>
      </c>
      <c r="B153" s="1" t="str">
        <v>hibias</v>
      </c>
      <c r="C153" t="str">
        <v>hibias</v>
      </c>
    </row>
    <row r="154" spans="1:3">
      <c r="A154" s="1" t="str">
        <v>agricola</v>
      </c>
      <c r="B154" s="1" t="str">
        <v>hierbabuena</v>
      </c>
      <c r="C154" t="str">
        <v>hierbabuena</v>
      </c>
    </row>
    <row r="155" spans="1:3">
      <c r="A155" s="1" t="str">
        <v>agricola</v>
      </c>
      <c r="B155" s="1" t="str">
        <v>higo</v>
      </c>
      <c r="C155" t="str">
        <v>higo</v>
      </c>
    </row>
    <row r="156" spans="1:3">
      <c r="A156" s="1" t="str">
        <v>agricola</v>
      </c>
      <c r="B156" s="1" t="str">
        <v>higuerilla</v>
      </c>
      <c r="C156" t="str">
        <v>higuerilla</v>
      </c>
    </row>
    <row r="157" spans="1:3">
      <c r="A157" s="1" t="str">
        <v>agricola</v>
      </c>
      <c r="B157" s="1" t="str">
        <v>hortalizas</v>
      </c>
      <c r="C157" t="str">
        <v>hortalizas</v>
      </c>
    </row>
    <row r="158" spans="1:3">
      <c r="A158" s="1" t="str">
        <v>agricola</v>
      </c>
      <c r="B158" s="1" t="str">
        <v>hortensias</v>
      </c>
      <c r="C158" t="str">
        <v>hortensias</v>
      </c>
    </row>
    <row r="159" spans="1:3">
      <c r="A159" s="1" t="str">
        <v>agricola</v>
      </c>
      <c r="B159" s="1" t="str">
        <v>iraca</v>
      </c>
      <c r="C159" t="str">
        <v>iraca</v>
      </c>
    </row>
    <row r="160" spans="1:3">
      <c r="A160" s="1" t="str">
        <v>agricola</v>
      </c>
      <c r="B160" s="1" t="str">
        <v>jengibre</v>
      </c>
      <c r="C160" t="str">
        <v>jengibre</v>
      </c>
    </row>
    <row r="161" spans="1:3">
      <c r="A161" s="1" t="str">
        <v>agricola</v>
      </c>
      <c r="B161" s="1" t="str">
        <v>laurel</v>
      </c>
      <c r="C161" t="str">
        <v>laurel</v>
      </c>
    </row>
    <row r="162" spans="1:3">
      <c r="A162" s="1" t="str">
        <v>agricola</v>
      </c>
      <c r="B162" s="1" t="str">
        <v>lechuga</v>
      </c>
      <c r="C162" t="str">
        <v>lechuga</v>
      </c>
    </row>
    <row r="163" spans="1:3">
      <c r="A163" s="1" t="str">
        <v>agricola</v>
      </c>
      <c r="B163" s="1" t="str">
        <v>lechuga_hidroponica</v>
      </c>
      <c r="C163" t="str">
        <v>lechuga hidropónica</v>
      </c>
    </row>
    <row r="164" spans="1:3">
      <c r="A164" s="1" t="str">
        <v>agricola</v>
      </c>
      <c r="B164" s="1" t="str">
        <v>lima</v>
      </c>
      <c r="C164" t="str">
        <v>lima</v>
      </c>
    </row>
    <row r="165" spans="1:3">
      <c r="A165" s="1" t="str">
        <v>agricola</v>
      </c>
      <c r="B165" s="1" t="str">
        <v>limon</v>
      </c>
      <c r="C165" t="str">
        <v>limón</v>
      </c>
    </row>
    <row r="166" spans="1:3">
      <c r="A166" s="1" t="str">
        <v>agricola</v>
      </c>
      <c r="B166" s="1" t="str">
        <v>limon_criollo</v>
      </c>
      <c r="C166" t="str">
        <v>limón criollo</v>
      </c>
    </row>
    <row r="167" spans="1:3">
      <c r="A167" s="1" t="str">
        <v>agricola</v>
      </c>
      <c r="B167" s="1" t="str">
        <v>limon_mandarino</v>
      </c>
      <c r="C167" t="str">
        <v>limón mandarino</v>
      </c>
    </row>
    <row r="168" spans="1:3">
      <c r="A168" s="1" t="str">
        <v>agricola</v>
      </c>
      <c r="B168" s="1" t="str">
        <v>limon_tahiti</v>
      </c>
      <c r="C168" t="str">
        <v>limón tahití</v>
      </c>
    </row>
    <row r="169" spans="1:3">
      <c r="A169" s="1" t="str">
        <v>agricola</v>
      </c>
      <c r="B169" s="1" t="str">
        <v>limonaria</v>
      </c>
      <c r="C169" t="str">
        <v>limonaria</v>
      </c>
    </row>
    <row r="170" spans="1:3">
      <c r="A170" s="1" t="str">
        <v>agricola</v>
      </c>
      <c r="B170" s="1" t="str">
        <v>lulo</v>
      </c>
      <c r="C170" t="str">
        <v>lulo</v>
      </c>
    </row>
    <row r="171" spans="1:3">
      <c r="A171" s="1" t="str">
        <v>agricola</v>
      </c>
      <c r="B171" s="1" t="str">
        <v>macadamia</v>
      </c>
      <c r="C171" t="str">
        <v>macadamia</v>
      </c>
    </row>
    <row r="172" spans="1:3">
      <c r="A172" s="1" t="str">
        <v>agricola</v>
      </c>
      <c r="B172" s="1" t="str">
        <v>maiz</v>
      </c>
      <c r="C172" t="str">
        <v>maíz</v>
      </c>
    </row>
    <row r="173" spans="1:3">
      <c r="A173" s="1" t="str">
        <v>agricola</v>
      </c>
      <c r="B173" s="1" t="str">
        <v>maiz_amarillo</v>
      </c>
      <c r="C173" t="str">
        <v>maíz amarillo</v>
      </c>
    </row>
    <row r="174" spans="1:3">
      <c r="A174" s="1" t="str">
        <v>agricola</v>
      </c>
      <c r="B174" s="1" t="str">
        <v>maiz_amarillo_tecnificado</v>
      </c>
      <c r="C174" t="str">
        <v>maíz amarillo tecnificado</v>
      </c>
    </row>
    <row r="175" spans="1:3">
      <c r="A175" s="1" t="str">
        <v>agricola</v>
      </c>
      <c r="B175" s="1" t="str">
        <v>maiz_amarillo_tradicional</v>
      </c>
      <c r="C175" t="str">
        <v>maíz amarillo tradicional</v>
      </c>
    </row>
    <row r="176" spans="1:3">
      <c r="A176" s="1" t="str">
        <v>agricola</v>
      </c>
      <c r="B176" s="1" t="str">
        <v>maiz_blanco</v>
      </c>
      <c r="C176" t="str">
        <v>maíz blanco</v>
      </c>
    </row>
    <row r="177" spans="1:3">
      <c r="A177" s="1" t="str">
        <v>agricola</v>
      </c>
      <c r="B177" s="1" t="str">
        <v>maiz_blanco_tecnificado</v>
      </c>
      <c r="C177" t="str">
        <v>maíz blanco tecnificado</v>
      </c>
    </row>
    <row r="178" spans="1:3">
      <c r="A178" s="1" t="str">
        <v>agricola</v>
      </c>
      <c r="B178" s="1" t="str">
        <v>maiz_blanco_tradicional</v>
      </c>
      <c r="C178" t="str">
        <v>maíz blanco tradicional</v>
      </c>
    </row>
    <row r="179" spans="1:3">
      <c r="A179" s="1" t="str">
        <v>agricola</v>
      </c>
      <c r="B179" s="1" t="str">
        <v>maiz_frijol</v>
      </c>
      <c r="C179" t="str">
        <v>maíz en asocio con frijol</v>
      </c>
    </row>
    <row r="180" spans="1:3">
      <c r="A180" s="1" t="str">
        <v>agricola</v>
      </c>
      <c r="B180" s="1" t="str">
        <v>maiz_puya</v>
      </c>
      <c r="C180" t="str">
        <v>maíz puya</v>
      </c>
    </row>
    <row r="181" spans="1:3">
      <c r="A181" s="1" t="str">
        <v>agricola</v>
      </c>
      <c r="B181" s="1" t="str">
        <v>maiz_tecnificado</v>
      </c>
      <c r="C181" t="str">
        <v>maíz tecnificado</v>
      </c>
    </row>
    <row r="182" spans="1:3">
      <c r="A182" s="1" t="str">
        <v>agricola</v>
      </c>
      <c r="B182" s="1" t="str">
        <v>maiz_tradicional</v>
      </c>
      <c r="C182" t="str">
        <v>maíz tradicional</v>
      </c>
    </row>
    <row r="183" spans="1:3">
      <c r="A183" s="1" t="str">
        <v>agricola</v>
      </c>
      <c r="B183" s="1" t="str">
        <v>malanga</v>
      </c>
      <c r="C183" t="str">
        <v>malanga</v>
      </c>
    </row>
    <row r="184" spans="1:3">
      <c r="A184" s="1" t="str">
        <v>agricola</v>
      </c>
      <c r="B184" s="1" t="str">
        <v>mamey</v>
      </c>
      <c r="C184" t="str">
        <v>mamey</v>
      </c>
    </row>
    <row r="185" spans="1:3">
      <c r="A185" s="1" t="str">
        <v>agricola</v>
      </c>
      <c r="B185" s="1" t="str">
        <v>mamoncillo</v>
      </c>
      <c r="C185" t="str">
        <v>mamoncillo</v>
      </c>
    </row>
    <row r="186" spans="1:3">
      <c r="A186" s="1" t="str">
        <v>agricola</v>
      </c>
      <c r="B186" s="1" t="str">
        <v>mandarina</v>
      </c>
      <c r="C186" t="str">
        <v>mandarina</v>
      </c>
    </row>
    <row r="187" spans="1:3">
      <c r="A187" s="1" t="str">
        <v>agricola</v>
      </c>
      <c r="B187" s="1" t="str">
        <v>mandarina_arrayana</v>
      </c>
      <c r="C187" t="str">
        <v>mandarina arrayana</v>
      </c>
    </row>
    <row r="188" spans="1:3">
      <c r="A188" s="1" t="str">
        <v>agricola</v>
      </c>
      <c r="B188" s="1" t="str">
        <v>mandarina_oneco</v>
      </c>
      <c r="C188" t="str">
        <v>mandarina oneco</v>
      </c>
    </row>
    <row r="189" spans="1:3">
      <c r="A189" s="1" t="str">
        <v>agricola</v>
      </c>
      <c r="B189" s="1" t="str">
        <v>mango</v>
      </c>
      <c r="C189" t="str">
        <v>mango</v>
      </c>
    </row>
    <row r="190" spans="1:3">
      <c r="A190" s="1" t="str">
        <v>agricola</v>
      </c>
      <c r="B190" s="1" t="str">
        <v>mango_azucar</v>
      </c>
      <c r="C190" t="str">
        <v>mango de azúcar</v>
      </c>
    </row>
    <row r="191" spans="1:3">
      <c r="A191" s="1" t="str">
        <v>agricola</v>
      </c>
      <c r="B191" s="1" t="str">
        <v>mango_citricos</v>
      </c>
      <c r="C191" t="str">
        <v>mango en asocio con cítricos</v>
      </c>
    </row>
    <row r="192" spans="1:3">
      <c r="A192" s="1" t="str">
        <v>agricola</v>
      </c>
      <c r="B192" s="1" t="str">
        <v>mango_criollo</v>
      </c>
      <c r="C192" t="str">
        <v>mango criollo</v>
      </c>
    </row>
    <row r="193" spans="1:3">
      <c r="A193" s="1" t="str">
        <v>agricola</v>
      </c>
      <c r="B193" s="1" t="str">
        <v>mango_fairchild</v>
      </c>
      <c r="C193" t="str">
        <v>mango fairchild</v>
      </c>
    </row>
    <row r="194" spans="1:3">
      <c r="A194" s="1" t="str">
        <v>agricola</v>
      </c>
      <c r="B194" s="1" t="str">
        <v>mango_hilacha</v>
      </c>
      <c r="C194" t="str">
        <v>mango hilacha</v>
      </c>
    </row>
    <row r="195" spans="1:3">
      <c r="A195" s="1" t="str">
        <v>agricola</v>
      </c>
      <c r="B195" s="1" t="str">
        <v>mango_keitt</v>
      </c>
      <c r="C195" t="str">
        <v>mango keitt</v>
      </c>
    </row>
    <row r="196" spans="1:3">
      <c r="A196" s="1" t="str">
        <v>agricola</v>
      </c>
      <c r="B196" s="1" t="str">
        <v>mango_Kent</v>
      </c>
      <c r="C196" t="str">
        <v>mango Kent</v>
      </c>
    </row>
    <row r="197" spans="1:3">
      <c r="A197" s="1" t="str">
        <v>agricola</v>
      </c>
      <c r="B197" s="1" t="str">
        <v>mango_tommy</v>
      </c>
      <c r="C197" t="str">
        <v>mango tommy</v>
      </c>
    </row>
    <row r="198" spans="1:3">
      <c r="A198" s="1" t="str">
        <v>agricola</v>
      </c>
      <c r="B198" s="1" t="str">
        <v>mangostino</v>
      </c>
      <c r="C198" t="str">
        <v>mangostino</v>
      </c>
    </row>
    <row r="199" spans="1:3">
      <c r="A199" s="1" t="str">
        <v>agricola</v>
      </c>
      <c r="B199" s="1" t="str">
        <v>mani</v>
      </c>
      <c r="C199" t="str">
        <v>maní</v>
      </c>
    </row>
    <row r="200" spans="1:3">
      <c r="A200" s="1" t="str">
        <v>agricola</v>
      </c>
      <c r="B200" s="1" t="str">
        <v>manzana</v>
      </c>
      <c r="C200" t="str">
        <v>manzana</v>
      </c>
    </row>
    <row r="201" spans="1:3">
      <c r="A201" s="1" t="str">
        <v>agricola</v>
      </c>
      <c r="B201" s="1" t="str">
        <v>manzanilla</v>
      </c>
      <c r="C201" t="str">
        <v>manzanilla</v>
      </c>
    </row>
    <row r="202" spans="1:3">
      <c r="A202" s="1" t="str">
        <v>agricola</v>
      </c>
      <c r="B202" s="1" t="str">
        <v>maracuya</v>
      </c>
      <c r="C202" t="str">
        <v>maracuyá</v>
      </c>
    </row>
    <row r="203" spans="1:3">
      <c r="A203" s="1" t="str">
        <v>agricola</v>
      </c>
      <c r="B203" s="1" t="str">
        <v>maranon</v>
      </c>
      <c r="C203" t="str">
        <v>marañón</v>
      </c>
    </row>
    <row r="204" spans="1:3">
      <c r="A204" s="1" t="str">
        <v>agricola</v>
      </c>
      <c r="B204" s="1" t="str">
        <v>melon</v>
      </c>
      <c r="C204" t="str">
        <v>melón</v>
      </c>
    </row>
    <row r="205" spans="1:3">
      <c r="A205" s="1" t="str">
        <v>agricola</v>
      </c>
      <c r="B205" s="1" t="str">
        <v>menta</v>
      </c>
      <c r="C205" t="str">
        <v>menta</v>
      </c>
    </row>
    <row r="206" spans="1:3">
      <c r="A206" s="1" t="str">
        <v>agricola</v>
      </c>
      <c r="B206" s="1" t="str">
        <v>millo</v>
      </c>
      <c r="C206" t="str">
        <v>millo</v>
      </c>
    </row>
    <row r="207" spans="1:3">
      <c r="A207" s="1" t="str">
        <v>agricola</v>
      </c>
      <c r="B207" s="1" t="str">
        <v>mora</v>
      </c>
      <c r="C207" t="str">
        <v>mora</v>
      </c>
    </row>
    <row r="208" spans="1:3">
      <c r="A208" s="1" t="str">
        <v>agricola</v>
      </c>
      <c r="B208" s="1" t="str">
        <v>morera</v>
      </c>
      <c r="C208" t="str">
        <v>morera</v>
      </c>
    </row>
    <row r="209" spans="1:3">
      <c r="A209" s="1" t="str">
        <v>agricola</v>
      </c>
      <c r="B209" s="1" t="str">
        <v>moringa</v>
      </c>
      <c r="C209" t="str">
        <v>moringa</v>
      </c>
    </row>
    <row r="210" spans="1:3">
      <c r="A210" s="1" t="str">
        <v>agricola</v>
      </c>
      <c r="B210" s="1" t="str">
        <v>nabo</v>
      </c>
      <c r="C210" t="str">
        <v>nabo</v>
      </c>
    </row>
    <row r="211" spans="1:3">
      <c r="A211" s="1" t="str">
        <v>agricola</v>
      </c>
      <c r="B211" s="1" t="str">
        <v>name</v>
      </c>
      <c r="C211" t="str">
        <v>ñame</v>
      </c>
    </row>
    <row r="212" spans="1:3">
      <c r="A212" s="1" t="str">
        <v>agricola</v>
      </c>
      <c r="B212" s="1" t="str">
        <v>name_diamante</v>
      </c>
      <c r="C212" t="str">
        <v>ñame diamante</v>
      </c>
    </row>
    <row r="213" spans="1:3">
      <c r="A213" s="1" t="str">
        <v>agricola</v>
      </c>
      <c r="B213" s="1" t="str">
        <v>name_espino</v>
      </c>
      <c r="C213" t="str">
        <v>ñame espino</v>
      </c>
    </row>
    <row r="214" spans="1:3">
      <c r="A214" s="1" t="str">
        <v>agricola</v>
      </c>
      <c r="B214" s="1" t="str">
        <v>name_frijol</v>
      </c>
      <c r="C214" t="str">
        <v>ñame en asocio con frijol</v>
      </c>
    </row>
    <row r="215" spans="1:3">
      <c r="A215" s="1" t="str">
        <v>agricola</v>
      </c>
      <c r="B215" s="1" t="str">
        <v>name_maiz</v>
      </c>
      <c r="C215" t="str">
        <v>ñame en asocio con maíz</v>
      </c>
    </row>
    <row r="216" spans="1:3">
      <c r="A216" s="1" t="str">
        <v>agricola</v>
      </c>
      <c r="B216" s="1" t="str">
        <v>name_yuca</v>
      </c>
      <c r="C216" t="str">
        <v>ñame en asocio con yuca</v>
      </c>
    </row>
    <row r="217" spans="1:3">
      <c r="A217" s="1" t="str">
        <v>agricola</v>
      </c>
      <c r="B217" s="1" t="str">
        <v>naranja</v>
      </c>
      <c r="C217" t="str">
        <v>naranja</v>
      </c>
    </row>
    <row r="218" spans="1:3">
      <c r="A218" s="1" t="str">
        <v>agricola</v>
      </c>
      <c r="B218" s="1" t="str">
        <v>naranja_jaffa</v>
      </c>
      <c r="C218" t="str">
        <v>naranja jaffa</v>
      </c>
    </row>
    <row r="219" spans="1:3">
      <c r="A219" s="1" t="str">
        <v>agricola</v>
      </c>
      <c r="B219" s="1" t="str">
        <v>naranja_salustiana</v>
      </c>
      <c r="C219" t="str">
        <v>naranja salustiana</v>
      </c>
    </row>
    <row r="220" spans="1:3">
      <c r="A220" s="1" t="str">
        <v>agricola</v>
      </c>
      <c r="B220" s="1" t="str">
        <v>naranja_tangelo</v>
      </c>
      <c r="C220" t="str">
        <v>naranja tangelo</v>
      </c>
    </row>
    <row r="221" spans="1:3">
      <c r="A221" s="1" t="str">
        <v>agricola</v>
      </c>
      <c r="B221" s="1" t="str">
        <v>naranja_valencia</v>
      </c>
      <c r="C221" t="str">
        <v>naranja valencia</v>
      </c>
    </row>
    <row r="222" spans="1:3">
      <c r="A222" s="1" t="str">
        <v>agricola</v>
      </c>
      <c r="B222" s="1" t="str">
        <v>naranja_washington</v>
      </c>
      <c r="C222" t="str">
        <v>naranja washington</v>
      </c>
    </row>
    <row r="223" spans="1:3">
      <c r="A223" s="1" t="str">
        <v>agricola</v>
      </c>
      <c r="B223" s="1" t="str">
        <v>nispero</v>
      </c>
      <c r="C223" t="str">
        <v>níspero</v>
      </c>
    </row>
    <row r="224" spans="1:3">
      <c r="A224" s="1" t="str">
        <v>agricola</v>
      </c>
      <c r="B224" s="1" t="str">
        <v>noni</v>
      </c>
      <c r="C224" t="str">
        <v>noni</v>
      </c>
    </row>
    <row r="225" spans="1:3">
      <c r="A225" s="1" t="str">
        <v>agricola</v>
      </c>
      <c r="B225" s="1" t="str">
        <v>olivo</v>
      </c>
      <c r="C225" t="str">
        <v>olivo</v>
      </c>
    </row>
    <row r="226" spans="1:3">
      <c r="A226" s="1" t="str">
        <v>agricola</v>
      </c>
      <c r="B226" s="1" t="str">
        <v>oregano</v>
      </c>
      <c r="C226" t="str">
        <v>orégano</v>
      </c>
    </row>
    <row r="227" spans="1:3">
      <c r="A227" s="1" t="str">
        <v>pecuaria</v>
      </c>
      <c r="B227" s="1" t="str">
        <v>ovinos_carne</v>
      </c>
      <c r="C227" t="str">
        <v>ovinos de carne</v>
      </c>
    </row>
    <row r="228" spans="1:3">
      <c r="A228" s="1" t="str">
        <v>pecuaria</v>
      </c>
      <c r="B228" s="1" t="str">
        <v>ovinos_leche</v>
      </c>
      <c r="C228" t="str">
        <v>ovinos de leche</v>
      </c>
    </row>
    <row r="229" spans="1:3">
      <c r="A229" s="1" t="str">
        <v>pecuaria</v>
      </c>
      <c r="B229" s="1" t="str">
        <v>ovinos_doble_propósito</v>
      </c>
      <c r="C229" t="str">
        <v>ovinos doble propósito</v>
      </c>
    </row>
    <row r="230" spans="1:3">
      <c r="A230" s="1" t="str">
        <v>pecuaria</v>
      </c>
      <c r="B230" s="1" t="str">
        <v>ovinos_triple_propósito</v>
      </c>
      <c r="C230" t="str">
        <v>ovinos triple propósito</v>
      </c>
    </row>
    <row r="231" spans="1:3">
      <c r="A231" s="1" t="str">
        <v>agricola</v>
      </c>
      <c r="B231" s="1" t="str">
        <v>palma_aceite</v>
      </c>
      <c r="C231" t="str">
        <v>palma de aceite</v>
      </c>
    </row>
    <row r="232" spans="1:3">
      <c r="A232" s="1" t="str">
        <v>agricola</v>
      </c>
      <c r="B232" s="1" t="str">
        <v>palmito</v>
      </c>
      <c r="C232" t="str">
        <v>palmito</v>
      </c>
    </row>
    <row r="233" spans="1:3">
      <c r="A233" s="1" t="str">
        <v>agricola</v>
      </c>
      <c r="B233" s="1" t="str">
        <v>papa</v>
      </c>
      <c r="C233" t="str">
        <v>papa</v>
      </c>
    </row>
    <row r="234" spans="1:3">
      <c r="A234" s="1" t="str">
        <v>agricola</v>
      </c>
      <c r="B234" s="1" t="str">
        <v>papa_pastusa</v>
      </c>
      <c r="C234" t="str">
        <v>papa pastusa</v>
      </c>
    </row>
    <row r="235" spans="1:3">
      <c r="A235" s="1" t="str">
        <v>agricola</v>
      </c>
      <c r="B235" s="1" t="str">
        <v>papa_criolla</v>
      </c>
      <c r="C235" t="str">
        <v>papa criolla</v>
      </c>
    </row>
    <row r="236" spans="1:3">
      <c r="A236" s="1" t="str">
        <v>agricola</v>
      </c>
      <c r="B236" s="1" t="str">
        <v>papaya</v>
      </c>
      <c r="C236" t="str">
        <v>papaya</v>
      </c>
    </row>
    <row r="237" spans="1:3">
      <c r="A237" s="1" t="str">
        <v>agricola</v>
      </c>
      <c r="B237" s="1" t="str">
        <v>papaya_hawaiana</v>
      </c>
      <c r="C237" t="str">
        <v>papaya hawaiana</v>
      </c>
    </row>
    <row r="238" spans="1:3">
      <c r="A238" s="1" t="str">
        <v>agricola</v>
      </c>
      <c r="B238" s="1" t="str">
        <v>papaya_maradol</v>
      </c>
      <c r="C238" t="str">
        <v>papaya maradol</v>
      </c>
    </row>
    <row r="239" spans="1:3">
      <c r="A239" s="1" t="str">
        <v>agricola</v>
      </c>
      <c r="B239" s="1" t="str">
        <v>papaya_melona</v>
      </c>
      <c r="C239" t="str">
        <v>papaya melona</v>
      </c>
    </row>
    <row r="240" spans="1:3">
      <c r="A240" s="1" t="str">
        <v>agricola</v>
      </c>
      <c r="B240" s="1" t="str">
        <v>papaya_redonda</v>
      </c>
      <c r="C240" t="str">
        <v>papaya redonda</v>
      </c>
    </row>
    <row r="241" spans="1:3">
      <c r="A241" s="1" t="str">
        <v>agricola</v>
      </c>
      <c r="B241" s="1" t="str">
        <v>papayuela</v>
      </c>
      <c r="C241" t="str">
        <v>papayuela</v>
      </c>
    </row>
    <row r="242" spans="1:3">
      <c r="A242" s="1" t="str">
        <v>agricola</v>
      </c>
      <c r="B242" s="1" t="str">
        <v>patilla</v>
      </c>
      <c r="C242" t="str">
        <v>patilla</v>
      </c>
    </row>
    <row r="243" spans="1:3">
      <c r="A243" s="1" t="str">
        <v>agricola</v>
      </c>
      <c r="B243" s="1" t="str">
        <v>patilla_melon</v>
      </c>
      <c r="C243" t="str">
        <v>patilla en asocio con melón</v>
      </c>
    </row>
    <row r="244" spans="1:3">
      <c r="A244" s="1" t="str">
        <v>pecuaria</v>
      </c>
      <c r="B244" s="1" t="str">
        <v>pavos</v>
      </c>
      <c r="C244" t="str">
        <v>pavos</v>
      </c>
    </row>
    <row r="245" spans="1:3">
      <c r="A245" s="1" t="str">
        <v>agricola</v>
      </c>
      <c r="B245" s="1" t="str">
        <v>pepino_cohombro</v>
      </c>
      <c r="C245" t="str">
        <v>pepino cohombro</v>
      </c>
    </row>
    <row r="246" spans="1:3">
      <c r="A246" s="1" t="str">
        <v>agricola</v>
      </c>
      <c r="B246" s="1" t="str">
        <v>pepino_guiso</v>
      </c>
      <c r="C246" t="str">
        <v>pepino guiso</v>
      </c>
    </row>
    <row r="247" spans="1:3">
      <c r="A247" s="1" t="str">
        <v>agricola</v>
      </c>
      <c r="B247" s="1" t="str">
        <v>pepino_melocoton</v>
      </c>
      <c r="C247" t="str">
        <v xml:space="preserve">pepino melocotón </v>
      </c>
    </row>
    <row r="248" spans="1:3">
      <c r="A248" s="1" t="str">
        <v>agricola</v>
      </c>
      <c r="B248" s="1" t="str">
        <v>pera</v>
      </c>
      <c r="C248" t="str">
        <v>pera</v>
      </c>
    </row>
    <row r="249" spans="1:3">
      <c r="A249" s="1" t="str">
        <v>agricola</v>
      </c>
      <c r="B249" s="1" t="str">
        <v>perejil</v>
      </c>
      <c r="C249" t="str">
        <v>perejil</v>
      </c>
    </row>
    <row r="250" spans="1:3">
      <c r="A250" s="1" t="str">
        <v>pecuaria</v>
      </c>
      <c r="B250" s="1" t="str">
        <v>piangua</v>
      </c>
      <c r="C250" t="str">
        <v>piangua</v>
      </c>
    </row>
    <row r="251" spans="1:3">
      <c r="A251" s="1" t="str">
        <v>agricola</v>
      </c>
      <c r="B251" s="1" t="str">
        <v>pimenton</v>
      </c>
      <c r="C251" t="str">
        <v>pimentón</v>
      </c>
    </row>
    <row r="252" spans="1:3">
      <c r="A252" s="1" t="str">
        <v>agricola</v>
      </c>
      <c r="B252" s="1" t="str">
        <v>pimienta</v>
      </c>
      <c r="C252" t="str">
        <v>pimienta</v>
      </c>
    </row>
    <row r="253" spans="1:3">
      <c r="A253" s="1" t="str">
        <v>agricola</v>
      </c>
      <c r="B253" s="1" t="str">
        <v>pimientos</v>
      </c>
      <c r="C253" t="str">
        <v>pimientos</v>
      </c>
    </row>
    <row r="254" spans="1:3">
      <c r="A254" s="1" t="str">
        <v>agricola</v>
      </c>
      <c r="B254" s="1" t="str">
        <v>pina</v>
      </c>
      <c r="C254" t="str">
        <v>piña</v>
      </c>
    </row>
    <row r="255" spans="1:3">
      <c r="A255" s="1" t="str">
        <v>agricola</v>
      </c>
      <c r="B255" s="1" t="str">
        <v>pina_cayena</v>
      </c>
      <c r="C255" t="str">
        <v>piña cayena</v>
      </c>
    </row>
    <row r="256" spans="1:3">
      <c r="A256" s="1" t="str">
        <v>agricola</v>
      </c>
      <c r="B256" s="1" t="str">
        <v>pina_gold</v>
      </c>
      <c r="C256" t="str">
        <v>piña gold</v>
      </c>
    </row>
    <row r="257" spans="1:3">
      <c r="A257" s="1" t="str">
        <v>agricola</v>
      </c>
      <c r="B257" s="1" t="str">
        <v>pina_manzana</v>
      </c>
      <c r="C257" t="str">
        <v>piña manzana</v>
      </c>
    </row>
    <row r="258" spans="1:3">
      <c r="A258" s="1" t="str">
        <v>agricola</v>
      </c>
      <c r="B258" s="1" t="str">
        <v>pina_perolera</v>
      </c>
      <c r="C258" t="str">
        <v>piña perolera</v>
      </c>
    </row>
    <row r="259" spans="1:3">
      <c r="A259" s="1" t="str">
        <v>pecuaria</v>
      </c>
      <c r="B259" s="1" t="str">
        <v>piscicultura_bocachico</v>
      </c>
      <c r="C259" t="str">
        <v>piscicultura bocachico</v>
      </c>
    </row>
    <row r="260" spans="1:3">
      <c r="A260" s="1" t="str">
        <v>pecuaria</v>
      </c>
      <c r="B260" s="1" t="str">
        <v>piscicultura_cachama</v>
      </c>
      <c r="C260" t="str">
        <v>piscicultura cachama</v>
      </c>
    </row>
    <row r="261" spans="1:3">
      <c r="A261" s="1" t="str">
        <v>pecuaria</v>
      </c>
      <c r="B261" s="1" t="str">
        <v>piscicultura_cachama_bocachico</v>
      </c>
      <c r="C261" t="str">
        <v>piscicultura cachama y bocachico</v>
      </c>
    </row>
    <row r="262" spans="1:3">
      <c r="A262" s="1" t="str">
        <v>pecuaria</v>
      </c>
      <c r="B262" s="1" t="str">
        <v>piscicultura_cachama_tilapia</v>
      </c>
      <c r="C262" t="str">
        <v>piscicultura cachama y tilapia</v>
      </c>
    </row>
    <row r="263" spans="1:3">
      <c r="A263" s="1" t="str">
        <v>pecuaria</v>
      </c>
      <c r="B263" s="1" t="str">
        <v>piscicultura_tilapia</v>
      </c>
      <c r="C263" t="str">
        <v>piscicultura tilapia</v>
      </c>
    </row>
    <row r="264" spans="1:3">
      <c r="A264" s="1" t="str">
        <v>pecuaria</v>
      </c>
      <c r="B264" s="1" t="str">
        <v>piscicultura_tilapia_bocachico</v>
      </c>
      <c r="C264" t="str">
        <v>piscicultura tilapia y bocachico</v>
      </c>
    </row>
    <row r="265" spans="1:3">
      <c r="A265" s="1" t="str">
        <v>pecuaria</v>
      </c>
      <c r="B265" s="1" t="str">
        <v>piscicultura_tilapia_cachama</v>
      </c>
      <c r="C265" t="str">
        <v>piscicultura tilapia y cachama</v>
      </c>
    </row>
    <row r="266" spans="1:3">
      <c r="A266" s="1" t="str">
        <v>pecuaria</v>
      </c>
      <c r="B266" s="1" t="str">
        <v>piscicultura_tilapia_cachama_bocachico</v>
      </c>
      <c r="C266" t="str">
        <v>piscicultura tilapia cachama y bocachico</v>
      </c>
    </row>
    <row r="267" spans="1:3">
      <c r="A267" s="1" t="str">
        <v>pecuaria</v>
      </c>
      <c r="B267" s="1" t="str">
        <v>piscicultura_trucha</v>
      </c>
      <c r="C267" t="str">
        <v>piscicultura trucha</v>
      </c>
    </row>
    <row r="268" spans="1:3">
      <c r="A268" s="1" t="str">
        <v>agricola</v>
      </c>
      <c r="B268" s="1" t="str">
        <v>pitahaya</v>
      </c>
      <c r="C268" t="str">
        <v>pitahaya</v>
      </c>
    </row>
    <row r="269" spans="1:3">
      <c r="A269" s="1" t="str">
        <v>agricola</v>
      </c>
      <c r="B269" s="1" t="str">
        <v>platano</v>
      </c>
      <c r="C269" t="str">
        <v>plátano</v>
      </c>
    </row>
    <row r="270" spans="1:3">
      <c r="A270" s="1" t="str">
        <v>agricola</v>
      </c>
      <c r="B270" s="1" t="str">
        <v>platano_cachaco</v>
      </c>
      <c r="C270" t="str">
        <v>plátano cachaco</v>
      </c>
    </row>
    <row r="271" spans="1:3">
      <c r="A271" s="1" t="str">
        <v>agricola</v>
      </c>
      <c r="B271" s="1" t="str">
        <v>platano_dominico</v>
      </c>
      <c r="C271" t="str">
        <v>plátano dominico</v>
      </c>
    </row>
    <row r="272" spans="1:3">
      <c r="A272" s="1" t="str">
        <v>agricola</v>
      </c>
      <c r="B272" s="1" t="str">
        <v>platano_dominico_harton</v>
      </c>
      <c r="C272" t="str">
        <v>plátano dominico hartón</v>
      </c>
    </row>
    <row r="273" spans="1:3">
      <c r="A273" s="1" t="str">
        <v>agricola</v>
      </c>
      <c r="B273" s="1" t="str">
        <v>platano_harton</v>
      </c>
      <c r="C273" t="str">
        <v>plátano hartón</v>
      </c>
    </row>
    <row r="274" spans="1:3">
      <c r="A274" s="1" t="str">
        <v>agricola</v>
      </c>
      <c r="B274" s="1" t="str">
        <v>pomarrosa</v>
      </c>
      <c r="C274" t="str">
        <v>pomarrosa</v>
      </c>
    </row>
    <row r="275" spans="1:3">
      <c r="A275" s="1" t="str">
        <v>agricola</v>
      </c>
      <c r="B275" s="1" t="str">
        <v>pomelo</v>
      </c>
      <c r="C275" t="str">
        <v>pomelo</v>
      </c>
    </row>
    <row r="276" spans="1:3">
      <c r="A276" s="1" t="str">
        <v>pecuaria</v>
      </c>
      <c r="B276" s="1" t="str">
        <v>porcicultura_ceba</v>
      </c>
      <c r="C276" t="str">
        <v>porcicultura de ceba</v>
      </c>
    </row>
    <row r="277" spans="1:3">
      <c r="A277" s="1" t="str">
        <v>pecuaria</v>
      </c>
      <c r="B277" s="1" t="str">
        <v>porcicultura_ciclo_completo</v>
      </c>
      <c r="C277" t="str">
        <v>porcicultura de ciclo completo</v>
      </c>
    </row>
    <row r="278" spans="1:3">
      <c r="A278" s="1" t="str">
        <v>pecuaria</v>
      </c>
      <c r="B278" s="1" t="str">
        <v>porcicultura_cria</v>
      </c>
      <c r="C278" t="str">
        <v>porcicultura de cría</v>
      </c>
    </row>
    <row r="279" spans="1:3">
      <c r="A279" s="1" t="str">
        <v>pecuaria</v>
      </c>
      <c r="B279" s="1" t="str">
        <v>porcicultura_cria_levante</v>
      </c>
      <c r="C279" t="str">
        <v>porcicultura de cría y levante</v>
      </c>
    </row>
    <row r="280" spans="1:3">
      <c r="A280" s="1" t="str">
        <v>pecuaria</v>
      </c>
      <c r="B280" s="1" t="str">
        <v>porcicultura_levante</v>
      </c>
      <c r="C280" t="str">
        <v>porcicultura de levante</v>
      </c>
    </row>
    <row r="281" spans="1:3">
      <c r="A281" s="1" t="str">
        <v>pecuaria</v>
      </c>
      <c r="B281" s="1" t="str">
        <v>porcicultura_levante_ceba</v>
      </c>
      <c r="C281" t="str">
        <v>porcicultura de levante y ceba</v>
      </c>
    </row>
    <row r="282" spans="1:3">
      <c r="A282" s="1" t="str">
        <v>agricola</v>
      </c>
      <c r="B282" s="1" t="str">
        <v>quinua</v>
      </c>
      <c r="C282" t="str">
        <v>quinua</v>
      </c>
    </row>
    <row r="283" spans="1:3">
      <c r="A283" s="1" t="str">
        <v>agricola</v>
      </c>
      <c r="B283" s="1" t="str">
        <v>rabano</v>
      </c>
      <c r="C283" t="str">
        <v>rábano</v>
      </c>
    </row>
    <row r="284" spans="1:3">
      <c r="A284" s="1" t="str">
        <v>agricola</v>
      </c>
      <c r="B284" s="1" t="str">
        <v>rambutan</v>
      </c>
      <c r="C284" t="str">
        <v>rambután</v>
      </c>
    </row>
    <row r="285" spans="1:3">
      <c r="A285" s="1" t="str">
        <v>agricola</v>
      </c>
      <c r="B285" s="1" t="str">
        <v>remolacha</v>
      </c>
      <c r="C285" t="str">
        <v>remolacha</v>
      </c>
    </row>
    <row r="286" spans="1:3">
      <c r="A286" s="1" t="str">
        <v>agricola</v>
      </c>
      <c r="B286" s="1" t="str">
        <v>repollo</v>
      </c>
      <c r="C286" t="str">
        <v>repollo</v>
      </c>
    </row>
    <row r="287" spans="1:3">
      <c r="A287" s="1" t="str">
        <v>agricola</v>
      </c>
      <c r="B287" s="1" t="str">
        <v>romero</v>
      </c>
      <c r="C287" t="str">
        <v>romero</v>
      </c>
    </row>
    <row r="288" spans="1:3">
      <c r="A288" s="1" t="str">
        <v>agricola</v>
      </c>
      <c r="B288" s="1" t="str">
        <v>ruda</v>
      </c>
      <c r="C288" t="str">
        <v>ruda</v>
      </c>
    </row>
    <row r="289" spans="1:3">
      <c r="A289" s="1" t="str">
        <v>agricola</v>
      </c>
      <c r="B289" s="1" t="str">
        <v>ruscus</v>
      </c>
      <c r="C289" t="str">
        <v>ruscus</v>
      </c>
    </row>
    <row r="290" spans="1:3">
      <c r="A290" s="1" t="str">
        <v>agricola</v>
      </c>
      <c r="B290" s="1" t="str">
        <v>sabila</v>
      </c>
      <c r="C290" t="str">
        <v>sábila</v>
      </c>
    </row>
    <row r="291" spans="1:3">
      <c r="A291" s="1" t="str">
        <v>agricola</v>
      </c>
      <c r="B291" s="1" t="str">
        <v>sacha_inchi</v>
      </c>
      <c r="C291" t="str">
        <v>sacha inchi</v>
      </c>
    </row>
    <row r="292" spans="1:3">
      <c r="A292" s="1" t="str">
        <v>agricola</v>
      </c>
      <c r="B292" s="1" t="str">
        <v>sorgo</v>
      </c>
      <c r="C292" t="str">
        <v>sorgo</v>
      </c>
    </row>
    <row r="293" spans="1:3">
      <c r="A293" s="1" t="str">
        <v>agricola</v>
      </c>
      <c r="B293" s="1" t="str">
        <v>soya</v>
      </c>
      <c r="C293" t="str">
        <v>soya</v>
      </c>
    </row>
    <row r="294" spans="1:3">
      <c r="A294" s="1" t="str">
        <v>agricola</v>
      </c>
      <c r="B294" s="1" t="str">
        <v>tabaco</v>
      </c>
      <c r="C294" t="str">
        <v>tabaco</v>
      </c>
    </row>
    <row r="295" spans="1:3">
      <c r="A295" s="1" t="str">
        <v>agricola</v>
      </c>
      <c r="B295" s="1" t="str">
        <v>tamarindo</v>
      </c>
      <c r="C295" t="str">
        <v>tamarindo</v>
      </c>
    </row>
    <row r="296" spans="1:3">
      <c r="A296" s="1" t="str">
        <v>agricola</v>
      </c>
      <c r="B296" s="1" t="str">
        <v>te</v>
      </c>
      <c r="C296" t="str">
        <v>té</v>
      </c>
    </row>
    <row r="297" spans="1:3">
      <c r="A297" s="1" t="str">
        <v>agricola</v>
      </c>
      <c r="B297" s="1" t="str">
        <v>tomate</v>
      </c>
      <c r="C297" t="str">
        <v>tomate</v>
      </c>
    </row>
    <row r="298" spans="1:3">
      <c r="A298" s="1" t="str">
        <v>agricola</v>
      </c>
      <c r="B298" s="1" t="str">
        <v>tomate_arbol</v>
      </c>
      <c r="C298" t="str">
        <v>tomate de árbol</v>
      </c>
    </row>
    <row r="299" spans="1:3">
      <c r="A299" s="1" t="str">
        <v>agricola</v>
      </c>
      <c r="B299" s="1" t="str">
        <v>tomate_cherry</v>
      </c>
      <c r="C299" t="str">
        <v>tomate cherry</v>
      </c>
    </row>
    <row r="300" spans="1:3">
      <c r="A300" s="1" t="str">
        <v>agricola</v>
      </c>
      <c r="B300" s="1" t="str">
        <v>tomate_invernadero</v>
      </c>
      <c r="C300" t="str">
        <v>tomate de invernadero</v>
      </c>
    </row>
    <row r="301" spans="1:3">
      <c r="A301" s="1" t="str">
        <v>agricola</v>
      </c>
      <c r="B301" s="1" t="str">
        <v>tomate_mesa</v>
      </c>
      <c r="C301" t="str">
        <v>tomate de mesa</v>
      </c>
    </row>
    <row r="302" spans="1:3">
      <c r="A302" s="1" t="str">
        <v>agricola</v>
      </c>
      <c r="B302" s="1" t="str">
        <v>tomillo</v>
      </c>
      <c r="C302" t="str">
        <v>tomillo</v>
      </c>
    </row>
    <row r="303" spans="1:3">
      <c r="A303" s="1" t="str">
        <v>agricola</v>
      </c>
      <c r="B303" s="1" t="str">
        <v>toronja</v>
      </c>
      <c r="C303" t="str">
        <v>toronja</v>
      </c>
    </row>
    <row r="304" spans="1:3">
      <c r="A304" s="1" t="str">
        <v>agricola</v>
      </c>
      <c r="B304" s="1" t="str">
        <v>toronjil</v>
      </c>
      <c r="C304" t="str">
        <v>toronjil</v>
      </c>
    </row>
    <row r="305" spans="1:3">
      <c r="A305" s="1" t="str">
        <v>agricola</v>
      </c>
      <c r="B305" s="1" t="str">
        <v>trigo</v>
      </c>
      <c r="C305" t="str">
        <v>trigo</v>
      </c>
    </row>
    <row r="306" spans="1:3">
      <c r="A306" s="1" t="str">
        <v>agricola</v>
      </c>
      <c r="B306" s="1" t="str">
        <v>uchuva</v>
      </c>
      <c r="C306" t="str">
        <v>uchuva</v>
      </c>
    </row>
    <row r="307" spans="1:3">
      <c r="A307" s="1" t="str">
        <v>agricola</v>
      </c>
      <c r="B307" s="1" t="str">
        <v>ulluco</v>
      </c>
      <c r="C307" t="str">
        <v>ulluco</v>
      </c>
    </row>
    <row r="308" spans="1:3">
      <c r="A308" s="1" t="str">
        <v>agricola</v>
      </c>
      <c r="B308" s="1" t="str">
        <v>uva</v>
      </c>
      <c r="C308" t="str">
        <v>uva</v>
      </c>
    </row>
    <row r="309" spans="1:3">
      <c r="A309" s="1" t="str">
        <v>agricola</v>
      </c>
      <c r="B309" s="1" t="str">
        <v>uva_caimarona</v>
      </c>
      <c r="C309" t="str">
        <v>uva caimarona</v>
      </c>
    </row>
    <row r="310" spans="1:3">
      <c r="A310" s="1" t="str">
        <v>agricola</v>
      </c>
      <c r="B310" s="1" t="str">
        <v>uva_Isabela</v>
      </c>
      <c r="C310" t="str">
        <v>uva Isabela</v>
      </c>
    </row>
    <row r="311" spans="1:3">
      <c r="A311" s="1" t="str">
        <v>agricola</v>
      </c>
      <c r="B311" s="1" t="str">
        <v>yacon</v>
      </c>
      <c r="C311" t="str">
        <v>yacón</v>
      </c>
    </row>
    <row r="312" spans="1:3">
      <c r="A312" s="1" t="str">
        <v>agricola</v>
      </c>
      <c r="B312" s="1" t="str">
        <v>yuca</v>
      </c>
      <c r="C312" t="str">
        <v>yuca</v>
      </c>
    </row>
    <row r="313" spans="1:3">
      <c r="A313" s="1" t="str">
        <v>agricola</v>
      </c>
      <c r="B313" s="1" t="str">
        <v>yuca_ahuyama</v>
      </c>
      <c r="C313" t="str">
        <v>yuca en asocio con ahuyama</v>
      </c>
    </row>
    <row r="314" spans="1:3">
      <c r="A314" s="1" t="str">
        <v>agricola</v>
      </c>
      <c r="B314" s="1" t="str">
        <v>yuca_industrial</v>
      </c>
      <c r="C314" t="str">
        <v>yuca para uso industrial</v>
      </c>
    </row>
    <row r="315" spans="1:3">
      <c r="A315" s="1" t="str">
        <v>agricola</v>
      </c>
      <c r="B315" s="1" t="str">
        <v>yuca_maiz</v>
      </c>
      <c r="C315" t="str">
        <v>yuca en asocio con maíz</v>
      </c>
    </row>
    <row r="316" spans="1:3">
      <c r="A316" s="1" t="str">
        <v>agricola</v>
      </c>
      <c r="B316" s="1" t="str">
        <v>yuca_maiz_ahuyama</v>
      </c>
      <c r="C316" t="str">
        <v>yuca en asocio con maíz y ahuyama</v>
      </c>
    </row>
    <row r="317" spans="1:3">
      <c r="A317" s="1" t="str">
        <v>agricola</v>
      </c>
      <c r="B317" s="1" t="str">
        <v>yuca_maiz_name</v>
      </c>
      <c r="C317" t="str">
        <v>yuca en asocio con maíz y ñame</v>
      </c>
    </row>
    <row r="318" spans="1:3">
      <c r="A318" s="1" t="str">
        <v>agricola</v>
      </c>
      <c r="B318" s="1" t="str">
        <v>yuca_maiz_name_ahuyama</v>
      </c>
      <c r="C318" t="str">
        <v>Yuca en asocio con maíz, ñame y ahuyama</v>
      </c>
    </row>
    <row r="319" spans="1:3">
      <c r="A319" s="1" t="str">
        <v>agricola</v>
      </c>
      <c r="B319" s="1" t="str">
        <v>yuca_maiz_name_patilla</v>
      </c>
      <c r="C319" t="str">
        <v>Yuca en asocio con maíz, ñame y patilla</v>
      </c>
    </row>
    <row r="320" spans="1:3">
      <c r="A320" s="1" t="str">
        <v>agricola</v>
      </c>
      <c r="B320" s="1" t="str">
        <v>yuca_maiz_patilla</v>
      </c>
      <c r="C320" t="str">
        <v>yuca en asocio con maíz y patilla</v>
      </c>
    </row>
    <row r="321" spans="1:3">
      <c r="A321" s="1" t="str">
        <v>agricola</v>
      </c>
      <c r="B321" s="1" t="str">
        <v>yuca_name</v>
      </c>
      <c r="C321" t="str">
        <v>yuca en asocio con ñame</v>
      </c>
    </row>
    <row r="322" spans="1:3">
      <c r="A322" s="1" t="str">
        <v>agricola</v>
      </c>
      <c r="B322" s="1" t="str">
        <v>yuca_patilla</v>
      </c>
      <c r="C322" t="str">
        <v>yuca en asocio con patilla</v>
      </c>
    </row>
    <row r="323" spans="1:3">
      <c r="A323" s="1" t="str">
        <v>agricola</v>
      </c>
      <c r="B323" s="1" t="str">
        <v>zanahoria</v>
      </c>
      <c r="C323" t="str">
        <v>zanahoria</v>
      </c>
    </row>
    <row r="324" spans="1:3">
      <c r="A324" s="1" t="str">
        <v>agricola</v>
      </c>
      <c r="B324" s="1" t="str">
        <v>zapote</v>
      </c>
      <c r="C324" t="str">
        <v>zapote</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Luisa Fernanda Cepeda Benitez</cp:lastModifiedBy>
  <cp:revision/>
  <dcterms:created xsi:type="dcterms:W3CDTF">2023-06-01T14:44:35Z</dcterms:created>
  <dcterms:modified xsi:type="dcterms:W3CDTF">2025-09-05T21:02:13Z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