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ROVIRA\"/>
    </mc:Choice>
  </mc:AlternateContent>
  <xr:revisionPtr revIDLastSave="0" documentId="13_ncr:1_{2DC08D35-48D8-4E96-AB69-11C287102E2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COMERCIALES'!$B$2:$H$12</definedName>
    <definedName name="_xlnm._FilterDatabase" localSheetId="2" hidden="1">'4.2.4. AGENTES COMERCIALES 1'!#REF!</definedName>
    <definedName name="_xlnm._FilterDatabase" localSheetId="3" hidden="1">'4.2.5. AGENTES COMERCIALES 2'!$B$2:$G$11</definedName>
    <definedName name="_xlnm._FilterDatabase" localSheetId="5" hidden="1">'4.3.2. PRECIOS PAGAD PRODUCTOR'!$B$2:$G$13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7" l="1"/>
  <c r="J12" i="6"/>
  <c r="K12" i="6" s="1"/>
  <c r="J10" i="6"/>
  <c r="K10" i="6" s="1"/>
  <c r="G18" i="9" a="1"/>
  <c r="G18" i="9" s="1"/>
  <c r="C19" i="9"/>
  <c r="D19" i="9"/>
  <c r="E19" i="9"/>
  <c r="F19" i="9"/>
  <c r="C20" i="9"/>
  <c r="D20" i="9"/>
  <c r="E20" i="9"/>
  <c r="F20" i="9"/>
  <c r="C21" i="9"/>
  <c r="D21" i="9"/>
  <c r="E21" i="9"/>
  <c r="F21" i="9"/>
  <c r="C22" i="9"/>
  <c r="D22" i="9"/>
  <c r="E22" i="9"/>
  <c r="F22" i="9"/>
  <c r="C23" i="9"/>
  <c r="D23" i="9"/>
  <c r="E23" i="9"/>
  <c r="F23" i="9"/>
  <c r="C24" i="9"/>
  <c r="D24" i="9"/>
  <c r="E24" i="9"/>
  <c r="F24" i="9"/>
  <c r="C25" i="9"/>
  <c r="D25" i="9"/>
  <c r="E25" i="9"/>
  <c r="F25" i="9"/>
  <c r="D18" i="9"/>
  <c r="E18" i="9"/>
  <c r="F18" i="9"/>
  <c r="C18" i="9"/>
  <c r="H9" i="8"/>
  <c r="H7" i="8"/>
  <c r="H6" i="8"/>
  <c r="H4" i="8"/>
  <c r="H5" i="8"/>
  <c r="H3" i="8"/>
  <c r="G9" i="8" l="1"/>
  <c r="G7" i="8"/>
  <c r="G6" i="8"/>
  <c r="G4" i="8"/>
  <c r="G5" i="8"/>
  <c r="G3" i="8"/>
  <c r="G25" i="9" l="1" a="1"/>
  <c r="G25" i="9" s="1"/>
  <c r="H3" i="9"/>
  <c r="H8" i="8"/>
  <c r="H10" i="8"/>
  <c r="G8" i="8"/>
  <c r="G10" i="8"/>
  <c r="J6" i="6"/>
  <c r="K6" i="6" s="1"/>
  <c r="J7" i="6"/>
  <c r="K7" i="6" s="1"/>
  <c r="J8" i="6"/>
  <c r="K8" i="6" s="1"/>
  <c r="J9" i="6"/>
  <c r="K9" i="6" s="1"/>
  <c r="J11" i="6"/>
  <c r="K11" i="6" s="1"/>
  <c r="H4" i="9"/>
  <c r="G19" i="9" l="1" a="1"/>
  <c r="G19" i="9" s="1"/>
  <c r="G22" i="9" a="1"/>
  <c r="G22" i="9" s="1"/>
  <c r="G21" i="9" a="1"/>
  <c r="G21" i="9" s="1"/>
  <c r="G23" i="9" a="1"/>
  <c r="G23" i="9" s="1"/>
  <c r="G20" i="9" a="1"/>
  <c r="G20" i="9" s="1"/>
  <c r="G24" i="9" a="1"/>
  <c r="G24" i="9" s="1"/>
  <c r="M6" i="7"/>
  <c r="M7" i="7"/>
  <c r="M8" i="7"/>
  <c r="M9" i="7"/>
  <c r="M11" i="7"/>
  <c r="M13" i="7"/>
  <c r="M12" i="7"/>
  <c r="M5" i="7"/>
  <c r="J13" i="6"/>
  <c r="K13" i="6" s="1"/>
  <c r="J5" i="6"/>
  <c r="K5" i="6" s="1"/>
  <c r="H5" i="9" l="1"/>
  <c r="H6" i="9"/>
  <c r="H7" i="9"/>
  <c r="H8" i="9"/>
  <c r="H9" i="9"/>
  <c r="H1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<sst xmlns="http://schemas.openxmlformats.org/spreadsheetml/2006/main" count="309" uniqueCount="126">
  <si>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Rovira</t>
    </r>
  </si>
  <si>
    <t>Nombre y sigla asociación</t>
  </si>
  <si>
    <t>Principales productos comercializados</t>
  </si>
  <si>
    <t>No. de familias asociadas</t>
  </si>
  <si>
    <t>Servicios que presta la OAF</t>
  </si>
  <si>
    <t xml:space="preserve">Asociación agropecuaria ambiental y empresarial del Tolima </t>
  </si>
  <si>
    <t>Aguacate papelillo, Café, Fríjol, Plátano</t>
  </si>
  <si>
    <t>Comercialización colectiva</t>
  </si>
  <si>
    <t>Asociación de productores agropecuarios de la Florida Guaimaral puente Tuamo y Cucual ASOGUAIMARAL</t>
  </si>
  <si>
    <t>Aguacate papelillo, Café, Plátano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</si>
  <si>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</si>
  <si>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Rovira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</si>
  <si>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</si>
  <si>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</si>
  <si>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</si>
  <si>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</si>
  <si>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</si>
  <si>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</si>
  <si>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</si>
  <si>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Aguacate papelillo</t>
  </si>
  <si>
    <t>Canastilla de 24 kilogramos</t>
  </si>
  <si>
    <t>Intermediario 100%</t>
  </si>
  <si>
    <t>No</t>
  </si>
  <si>
    <t>Contado</t>
  </si>
  <si>
    <t>Corregimiento San Antonio 100%</t>
  </si>
  <si>
    <t>Café</t>
  </si>
  <si>
    <t>Carga de 125 kilogramos</t>
  </si>
  <si>
    <t>Intermediario 50%, Otro (Almacén de café) 50%</t>
  </si>
  <si>
    <t>Cabecera municipal Rovira 100%</t>
  </si>
  <si>
    <t>Fríjol</t>
  </si>
  <si>
    <t>Plátano</t>
  </si>
  <si>
    <t>Bolsa de 20 kilogramos</t>
  </si>
  <si>
    <t>Canastilla de 20 kilogramos</t>
  </si>
  <si>
    <t>Consumidor final 100%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</si>
  <si>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Rovira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</si>
  <si>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</si>
  <si>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</si>
  <si>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</si>
  <si>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</si>
  <si>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</si>
  <si>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 xml:space="preserve">Revueltería Los Naranjos </t>
  </si>
  <si>
    <t>Minorista</t>
  </si>
  <si>
    <t>Aguacate papelillo, Plátano</t>
  </si>
  <si>
    <t>Cabecera municipal Róvira</t>
  </si>
  <si>
    <t>Veredas del municipio de Rovira 100%</t>
  </si>
  <si>
    <t>Cooperativa de cafeteros de Rovira CAFEROVIRA</t>
  </si>
  <si>
    <t>Intermediario</t>
  </si>
  <si>
    <t>Cacao</t>
  </si>
  <si>
    <t>Almacenes de depósitos generales de café ALMACAFE</t>
  </si>
  <si>
    <t>Procesador/Agroindustria</t>
  </si>
  <si>
    <t>Veredas del municipio de Rovira 80%, Veredas del Municipio Valle de San Juan 20%</t>
  </si>
  <si>
    <t xml:space="preserve">Autoservicio Castillo </t>
  </si>
  <si>
    <t>Fríjol, Huevo</t>
  </si>
  <si>
    <t>Veredas del municipio de Rovira 80, Ibagué 20%</t>
  </si>
  <si>
    <t>Carnicería DISTRIFABER</t>
  </si>
  <si>
    <t>Cerdo en pie, Res en pie</t>
  </si>
  <si>
    <t>-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</si>
  <si>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Rovira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</si>
  <si>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</si>
  <si>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</si>
  <si>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</si>
  <si>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</si>
  <si>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</si>
  <si>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</si>
  <si>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Canastilla de 12,5 kilogramos</t>
  </si>
  <si>
    <t>Semanal</t>
  </si>
  <si>
    <t>Supermercado de la cabecera municipal</t>
  </si>
  <si>
    <t>Kilogramo</t>
  </si>
  <si>
    <t>Diaria</t>
  </si>
  <si>
    <t>Cooperativa</t>
  </si>
  <si>
    <t>Bulto de 62,5 kilogramos</t>
  </si>
  <si>
    <t>Huevo</t>
  </si>
  <si>
    <t>Cubeta por 30 unidades</t>
  </si>
  <si>
    <t>Crédito</t>
  </si>
  <si>
    <t>Cerdo en pie</t>
  </si>
  <si>
    <t>Kilogramo en pie</t>
  </si>
  <si>
    <t>Planta</t>
  </si>
  <si>
    <t>Res en pie</t>
  </si>
  <si>
    <t>Finca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</si>
  <si>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</si>
  <si>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</si>
  <si>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</si>
  <si>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</si>
  <si>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</si>
  <si>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</si>
  <si>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</si>
  <si>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</si>
  <si>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</si>
  <si>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</si>
  <si>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</si>
  <si>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</si>
  <si>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10Lf-30 Montenegro</t>
  </si>
  <si>
    <t xml:space="preserve"> Intermediario, Consumidor final, Minorista</t>
  </si>
  <si>
    <t>10Qe3s2-30 La retirada</t>
  </si>
  <si>
    <t>Bulto de 12,5 kilogramos</t>
  </si>
  <si>
    <t>Intermediarios</t>
  </si>
  <si>
    <t>06Qe-55 El golupo</t>
  </si>
  <si>
    <t>Fríjol arbustivo</t>
  </si>
  <si>
    <t xml:space="preserve"> Intermediario</t>
  </si>
  <si>
    <t>10Qfs1-30 La toma</t>
  </si>
  <si>
    <t>Avicultura de postura (huevo)</t>
  </si>
  <si>
    <t>Consumidor final, Minorista</t>
  </si>
  <si>
    <t>Centro poblado 80%; Cabecera municipal Rovira 20%</t>
  </si>
  <si>
    <t>Porcicultura de cría (cerdo en pie)</t>
  </si>
  <si>
    <t>Consumidor final</t>
  </si>
  <si>
    <t>Finca 100%</t>
  </si>
  <si>
    <t>06Qd2s1-55 Manga baja</t>
  </si>
  <si>
    <t>Ganadería de ceba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</si>
  <si>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</si>
  <si>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</si>
  <si>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</si>
  <si>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</si>
  <si>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</si>
  <si>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 xml:space="preserve">Línea productiva </t>
  </si>
  <si>
    <t>Promedio</t>
  </si>
  <si>
    <t>Verificar</t>
  </si>
  <si>
    <t>Cacao**</t>
  </si>
  <si>
    <t>Café**</t>
  </si>
  <si>
    <t>Avicultura de postura (huevo)**</t>
  </si>
  <si>
    <t>Ganaderia de ceba (res, kilogramo en pie)</t>
  </si>
  <si>
    <t>Porcicultura (de cría) (cerdo, kilogramo en pie)**</t>
  </si>
  <si>
    <t>*No se presentan precios históricos</t>
  </si>
  <si>
    <t>Precio a escala municipal</t>
  </si>
  <si>
    <t>Precio a escala departamental</t>
  </si>
  <si>
    <t>Precios a escala nacional</t>
  </si>
  <si>
    <t>**Precios gremios ( Fedecafe, Fedecacao, 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</si>
</sst>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0.0"/>
    <numFmt numFmtId="170" formatCode="_-* #,##0.000_-;\-* #,##0.00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11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165" fontId="4" fillId="0" borderId="1" xfId="1" applyNumberFormat="1" applyFont="1" applyFill="1" applyBorder="1"/>
    <xf numFmtId="0" fontId="4" fillId="0" borderId="1" xfId="0" applyFont="1" applyBorder="1" applyAlignment="1">
      <alignment horizontal="center" vertical="center"/>
    </xf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9" fontId="3" fillId="4" borderId="1" xfId="0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18" fillId="0" borderId="0" xfId="1" applyNumberFormat="1" applyFont="1" applyBorder="1"/>
    <xf numFmtId="0" fontId="10" fillId="0" borderId="1" xfId="0" applyFont="1" applyBorder="1" applyAlignment="1">
      <alignment horizontal="center" vertical="center"/>
    </xf>
    <xf numFmtId="43" fontId="4" fillId="0" borderId="1" xfId="10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top" wrapText="1"/>
    </xf>
    <xf numFmtId="168" fontId="4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/>
    </xf>
    <xf numFmtId="165" fontId="4" fillId="4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169" fontId="3" fillId="0" borderId="1" xfId="0" applyNumberFormat="1" applyFont="1" applyBorder="1" applyAlignment="1">
      <alignment horizontal="center" vertical="center"/>
    </xf>
    <xf numFmtId="165" fontId="4" fillId="0" borderId="10" xfId="1" applyNumberFormat="1" applyFont="1" applyFill="1" applyBorder="1" applyAlignment="1">
      <alignment vertical="center"/>
    </xf>
    <xf numFmtId="43" fontId="4" fillId="0" borderId="1" xfId="1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9" fontId="3" fillId="5" borderId="1" xfId="0" applyNumberFormat="1" applyFont="1" applyFill="1" applyBorder="1" applyAlignment="1">
      <alignment horizontal="center" vertical="center"/>
    </xf>
    <xf numFmtId="43" fontId="4" fillId="5" borderId="1" xfId="10" applyFont="1" applyFill="1" applyBorder="1" applyAlignment="1">
      <alignment horizontal="center" vertical="center"/>
    </xf>
    <xf numFmtId="165" fontId="4" fillId="12" borderId="1" xfId="1" applyNumberFormat="1" applyFont="1" applyFill="1" applyBorder="1"/>
    <xf numFmtId="170" fontId="4" fillId="0" borderId="1" xfId="10" applyNumberFormat="1" applyFont="1" applyBorder="1" applyAlignment="1">
      <alignment horizontal="center" vertical="center"/>
    </xf>
    <xf numFmtId="170" fontId="4" fillId="0" borderId="1" xfId="1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43" fontId="4" fillId="13" borderId="1" xfId="1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9" fontId="3" fillId="12" borderId="1" xfId="0" applyNumberFormat="1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 wrapText="1"/>
    </xf>
    <xf numFmtId="165" fontId="4" fillId="12" borderId="10" xfId="1" applyNumberFormat="1" applyFont="1" applyFill="1" applyBorder="1" applyAlignment="1">
      <alignment vertical="center"/>
    </xf>
    <xf numFmtId="43" fontId="0" fillId="0" borderId="0" xfId="0" applyNumberFormat="1"/>
    <xf numFmtId="43" fontId="0" fillId="13" borderId="0" xfId="0" applyNumberFormat="1" applyFill="1"/>
    <xf numFmtId="43" fontId="0" fillId="5" borderId="0" xfId="0" applyNumberFormat="1" applyFill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4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11" borderId="1" xfId="0" applyFont="1" applyFill="1" applyBorder="1" applyAlignment="1">
      <alignment horizontal="center" vertical="center" wrapText="1"/>
    </xf>
  </cellXfs>
  <cellStyles count="16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2 3 2" xfId="14" xr:uid="{F8E41CC6-F290-4413-A53A-9D0E0DF303F4}"/>
    <cellStyle name="Moneda 2 4" xfId="12" xr:uid="{6980F122-1AFA-4F92-94D5-8D7A7DC0DAF2}"/>
    <cellStyle name="Moneda 3" xfId="8" xr:uid="{3C25F54D-7224-4E25-9F10-E16208A9DD8B}"/>
    <cellStyle name="Moneda 3 2" xfId="13" xr:uid="{8862CBB4-ECFC-4DD7-AC55-23751B718E06}"/>
    <cellStyle name="Moneda 4" xfId="11" xr:uid="{B3DA166D-79B8-42E1-A6D7-50452F646C57}"/>
    <cellStyle name="Moneda 5" xfId="15" xr:uid="{D381D0B9-F54E-4FB6-9AB6-E5643A5A4D47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SIPSA'!$B$17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SIPSA'!$A$18:$A$25</c:f>
              <c:strCache>
                <c:ptCount val="8"/>
                <c:pt idx="0">
                  <c:v>Plátano</c:v>
                </c:pt>
                <c:pt idx="1">
                  <c:v>Aguacate papelillo</c:v>
                </c:pt>
                <c:pt idx="2">
                  <c:v>Fríjol</c:v>
                </c:pt>
                <c:pt idx="3">
                  <c:v>Cacao**</c:v>
                </c:pt>
                <c:pt idx="4">
                  <c:v>Café**</c:v>
                </c:pt>
                <c:pt idx="5">
                  <c:v>Porcicultura (de cría) (cerdo, kilogramo en pie)**</c:v>
                </c:pt>
                <c:pt idx="6">
                  <c:v>Ganaderia de ceba (res, kilogramo en pie)</c:v>
                </c:pt>
                <c:pt idx="7">
                  <c:v>Avicultura de postura (huevo)**</c:v>
                </c:pt>
              </c:strCache>
            </c:strRef>
          </c:cat>
          <c:val>
            <c:numRef>
              <c:f>'4.3.3. PRECIOS PROMEDIO SIPSA'!$B$18:$B$25</c:f>
              <c:numCache>
                <c:formatCode>_-"$"\ * #,##0_-;\-"$"\ * #,##0_-;_-"$"\ * "-"??_-;_-@_-</c:formatCode>
                <c:ptCount val="8"/>
                <c:pt idx="0">
                  <c:v>1682.3054415075355</c:v>
                </c:pt>
                <c:pt idx="1">
                  <c:v>4780.8748476737164</c:v>
                </c:pt>
                <c:pt idx="2">
                  <c:v>8201.9121634241692</c:v>
                </c:pt>
                <c:pt idx="3">
                  <c:v>8648.6</c:v>
                </c:pt>
                <c:pt idx="4">
                  <c:v>11410.003200000001</c:v>
                </c:pt>
                <c:pt idx="5">
                  <c:v>7303</c:v>
                </c:pt>
                <c:pt idx="6">
                  <c:v>6277</c:v>
                </c:pt>
                <c:pt idx="7">
                  <c:v>400.2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b="1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Rovira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MAYOR'!$B$18</c:f>
              <c:strCache>
                <c:ptCount val="1"/>
                <c:pt idx="0">
                  <c:v>Aguacate papelillo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-1.2997527306035721</c:v>
                </c:pt>
                <c:pt idx="1">
                  <c:v>24.35061069477112</c:v>
                </c:pt>
                <c:pt idx="2">
                  <c:v>20.58846296267123</c:v>
                </c:pt>
                <c:pt idx="3">
                  <c:v>20.385083717737132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21-4F3F-A35A-F2DA55819BD9}"/>
            </c:ext>
          </c:extLst>
        </c:ser>
        <c:ser>
          <c:idx val="1"/>
          <c:order val="1"/>
          <c:tx>
            <c:strRef>
              <c:f>'4.3.4. VARIACION $ PLAZAS MAYOR'!$B$19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-6.1859915484725292</c:v>
                </c:pt>
                <c:pt idx="1">
                  <c:v>-8.7389121432693884</c:v>
                </c:pt>
                <c:pt idx="2">
                  <c:v>82.572292854663459</c:v>
                </c:pt>
                <c:pt idx="3">
                  <c:v>23.497725647308158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21-4F3F-A35A-F2DA55819BD9}"/>
            </c:ext>
          </c:extLst>
        </c:ser>
        <c:ser>
          <c:idx val="2"/>
          <c:order val="2"/>
          <c:tx>
            <c:strRef>
              <c:f>'4.3.4. VARIACION $ PLAZAS MAYOR'!$B$20</c:f>
              <c:strCache>
                <c:ptCount val="1"/>
                <c:pt idx="0">
                  <c:v>Fríjol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10.264874933648827</c:v>
                </c:pt>
                <c:pt idx="1">
                  <c:v>1.1084193730592062</c:v>
                </c:pt>
                <c:pt idx="2">
                  <c:v>92.606509703873598</c:v>
                </c:pt>
                <c:pt idx="3">
                  <c:v>-1.5746348568532369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21-4F3F-A35A-F2DA55819BD9}"/>
            </c:ext>
          </c:extLst>
        </c:ser>
        <c:ser>
          <c:idx val="3"/>
          <c:order val="3"/>
          <c:tx>
            <c:strRef>
              <c:f>'4.3.4. VARIACION $ PLAZAS MAYOR'!$B$21</c:f>
              <c:strCache>
                <c:ptCount val="1"/>
                <c:pt idx="0">
                  <c:v>Cacao**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21-4F3F-A35A-F2DA55819BD9}"/>
            </c:ext>
          </c:extLst>
        </c:ser>
        <c:ser>
          <c:idx val="4"/>
          <c:order val="4"/>
          <c:tx>
            <c:strRef>
              <c:f>'4.3.4. VARIACION $ PLAZAS MAYOR'!$B$22</c:f>
              <c:strCache>
                <c:ptCount val="1"/>
                <c:pt idx="0">
                  <c:v>Café**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33.152598627907196</c:v>
                </c:pt>
                <c:pt idx="1">
                  <c:v>45.037146606226884</c:v>
                </c:pt>
                <c:pt idx="2">
                  <c:v>41.538010064429216</c:v>
                </c:pt>
                <c:pt idx="3">
                  <c:v>-24.434686156795621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21-4F3F-A35A-F2DA55819BD9}"/>
            </c:ext>
          </c:extLst>
        </c:ser>
        <c:ser>
          <c:idx val="5"/>
          <c:order val="5"/>
          <c:tx>
            <c:strRef>
              <c:f>'4.3.4. VARIACION $ PLAZAS MAYOR'!$B$23</c:f>
              <c:strCache>
                <c:ptCount val="1"/>
                <c:pt idx="0">
                  <c:v>Avicultura de postura (huevo)**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21-4F3F-A35A-F2DA55819BD9}"/>
            </c:ext>
          </c:extLst>
        </c:ser>
        <c:ser>
          <c:idx val="6"/>
          <c:order val="6"/>
          <c:tx>
            <c:strRef>
              <c:f>'4.3.4. VARIACION $ PLAZAS MAYOR'!$B$24</c:f>
              <c:strCache>
                <c:ptCount val="1"/>
                <c:pt idx="0">
                  <c:v>Ganaderia de ceba (res, kilogramo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21-4F3F-A35A-F2DA55819BD9}"/>
            </c:ext>
          </c:extLst>
        </c:ser>
        <c:ser>
          <c:idx val="7"/>
          <c:order val="7"/>
          <c:tx>
            <c:strRef>
              <c:f>'4.3.4. VARIACION $ PLAZAS MAYOR'!$B$25</c:f>
              <c:strCache>
                <c:ptCount val="1"/>
                <c:pt idx="0">
                  <c:v>Porcicultura (de cría) (cerdo, kilogramo en pie)**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921-4F3F-A35A-F2DA55819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6351376"/>
        <c:axId val="466353456"/>
      </c:lineChart>
      <c:catAx>
        <c:axId val="46635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66353456"/>
        <c:crosses val="autoZero"/>
        <c:auto val="1"/>
        <c:lblAlgn val="ctr"/>
        <c:lblOffset val="100"/>
        <c:noMultiLvlLbl val="0"/>
      </c:catAx>
      <c:valAx>
        <c:axId val="466353456"/>
        <c:scaling>
          <c:orientation val="minMax"/>
          <c:max val="10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66351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666749</xdr:colOff>
      <xdr:row>14</xdr:row>
      <xdr:rowOff>466720</xdr:rowOff>
    </xdr:from>
    <xdr:to>
      <xdr:col>10</xdr:col>
      <xdr:colOff>142875</xdr:colOff>
      <xdr:row>46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280986</xdr:colOff>
      <xdr:row>10</xdr:row>
      <xdr:rowOff>66675</xdr:rowOff>
    </xdr:from>
    <xdr:to>
      <xdr:col>15</xdr:col>
      <xdr:colOff>666749</xdr:colOff>
      <xdr:row>28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0584AD7-20F0-4306-B84B-A9401E2E46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3"/>
  <sheetViews>
    <sheetView tabSelected="1" zoomScaleNormal="100" workbookViewId="0">
      <selection activeCell="D5" sqref="D5"/>
    </sheetView>
  </sheetViews>
  <sheetFormatPr defaultColWidth="11.42578125" defaultRowHeight="14.25"/>
  <cols>
    <col min="2" max="2" width="40.85546875" customWidth="1"/>
    <col min="3" max="3" width="20.5703125" customWidth="1"/>
    <col min="4" max="4" width="11.42578125" customWidth="1"/>
    <col min="5" max="5" width="24.28515625" customWidth="1"/>
    <col min="7" max="7" width="87.42578125" bestFit="1" customWidth="1"/>
  </cols>
  <sheetData>
    <row r="2" spans="2:8">
      <c r="B2" s="55" t="s">
        <v>0</v>
      </c>
      <c r="C2" s="55"/>
      <c r="D2" s="55"/>
      <c r="E2" s="55"/>
    </row>
    <row r="3" spans="2:8" ht="38.25">
      <c r="B3" s="10" t="s">
        <v>1</v>
      </c>
      <c r="C3" s="10" t="s">
        <v>2</v>
      </c>
      <c r="D3" s="10" t="s">
        <v>3</v>
      </c>
      <c r="E3" s="10" t="s">
        <v>4</v>
      </c>
    </row>
    <row r="4" spans="2:8" ht="24">
      <c r="B4" s="42" t="s">
        <v>5</v>
      </c>
      <c r="C4" s="29" t="s">
        <v>6</v>
      </c>
      <c r="D4" s="29">
        <v>40</v>
      </c>
      <c r="E4" s="14" t="s">
        <v>7</v>
      </c>
    </row>
    <row r="5" spans="2:8" ht="24">
      <c r="B5" s="42" t="s">
        <v>8</v>
      </c>
      <c r="C5" s="29" t="s">
        <v>9</v>
      </c>
      <c r="D5" s="29">
        <v>119</v>
      </c>
      <c r="E5" s="14" t="s">
        <v>7</v>
      </c>
    </row>
    <row r="6" spans="2:8">
      <c r="B6" s="56" t="s">
        <v>10</v>
      </c>
      <c r="C6" s="56"/>
      <c r="D6" s="56"/>
      <c r="E6" s="56"/>
      <c r="F6" s="35"/>
      <c r="G6" s="35"/>
      <c r="H6" s="35"/>
    </row>
    <row r="13" spans="2:8">
      <c r="B13" s="51"/>
      <c r="C13" s="52"/>
      <c r="D13" s="53"/>
    </row>
  </sheetData>
  <mergeCells count="2">
    <mergeCell ref="B2:E2"/>
    <mergeCell ref="B6:E6"/>
  </mergeCells>
  <dataValidations disablePrompts="1" count="1">
    <dataValidation type="textLength" allowBlank="1" showInputMessage="1" showErrorMessage="1" sqref="E4:E5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2"/>
  <sheetViews>
    <sheetView zoomScaleNormal="100" workbookViewId="0">
      <selection activeCell="H11" sqref="H11"/>
    </sheetView>
  </sheetViews>
  <sheetFormatPr defaultColWidth="11.42578125" defaultRowHeight="14.25"/>
  <cols>
    <col min="2" max="2" width="15.140625" customWidth="1"/>
    <col min="3" max="3" width="14.7109375" customWidth="1"/>
    <col min="4" max="4" width="16.42578125" customWidth="1"/>
    <col min="5" max="5" width="15.7109375" customWidth="1"/>
    <col min="7" max="7" width="12.140625" customWidth="1"/>
    <col min="8" max="8" width="16.42578125" customWidth="1"/>
  </cols>
  <sheetData>
    <row r="2" spans="2:8">
      <c r="B2" s="55" t="s">
        <v>11</v>
      </c>
      <c r="C2" s="55"/>
      <c r="D2" s="55"/>
      <c r="E2" s="55"/>
      <c r="F2" s="55"/>
      <c r="G2" s="55"/>
      <c r="H2" s="55"/>
    </row>
    <row r="3" spans="2:8" ht="38.450000000000003" customHeight="1">
      <c r="B3" s="57" t="s">
        <v>1</v>
      </c>
      <c r="C3" s="57" t="s">
        <v>12</v>
      </c>
      <c r="D3" s="57" t="s">
        <v>13</v>
      </c>
      <c r="E3" s="10" t="s">
        <v>14</v>
      </c>
      <c r="F3" s="57" t="s">
        <v>15</v>
      </c>
      <c r="G3" s="57" t="s">
        <v>16</v>
      </c>
      <c r="H3" s="10" t="s">
        <v>17</v>
      </c>
    </row>
    <row r="4" spans="2:8">
      <c r="B4" s="57"/>
      <c r="C4" s="57"/>
      <c r="D4" s="57"/>
      <c r="E4" s="10" t="s">
        <v>18</v>
      </c>
      <c r="F4" s="57"/>
      <c r="G4" s="57"/>
      <c r="H4" s="10" t="s">
        <v>18</v>
      </c>
    </row>
    <row r="5" spans="2:8" ht="24">
      <c r="B5" s="58" t="s">
        <v>5</v>
      </c>
      <c r="C5" s="29" t="s">
        <v>19</v>
      </c>
      <c r="D5" s="36" t="s">
        <v>20</v>
      </c>
      <c r="E5" s="36" t="s">
        <v>21</v>
      </c>
      <c r="F5" s="36" t="s">
        <v>22</v>
      </c>
      <c r="G5" s="36" t="s">
        <v>23</v>
      </c>
      <c r="H5" s="36" t="s">
        <v>24</v>
      </c>
    </row>
    <row r="6" spans="2:8" ht="36">
      <c r="B6" s="59"/>
      <c r="C6" s="29" t="s">
        <v>25</v>
      </c>
      <c r="D6" s="36" t="s">
        <v>26</v>
      </c>
      <c r="E6" s="36" t="s">
        <v>27</v>
      </c>
      <c r="F6" s="36" t="s">
        <v>22</v>
      </c>
      <c r="G6" s="36" t="s">
        <v>23</v>
      </c>
      <c r="H6" s="36" t="s">
        <v>28</v>
      </c>
    </row>
    <row r="7" spans="2:8" ht="24">
      <c r="B7" s="59"/>
      <c r="C7" s="29" t="s">
        <v>29</v>
      </c>
      <c r="D7" s="36" t="s">
        <v>26</v>
      </c>
      <c r="E7" s="36" t="s">
        <v>21</v>
      </c>
      <c r="F7" s="36" t="s">
        <v>22</v>
      </c>
      <c r="G7" s="36" t="s">
        <v>23</v>
      </c>
      <c r="H7" s="36" t="s">
        <v>24</v>
      </c>
    </row>
    <row r="8" spans="2:8" ht="24">
      <c r="B8" s="59"/>
      <c r="C8" s="29" t="s">
        <v>30</v>
      </c>
      <c r="D8" s="36" t="s">
        <v>31</v>
      </c>
      <c r="E8" s="36" t="s">
        <v>21</v>
      </c>
      <c r="F8" s="36" t="s">
        <v>22</v>
      </c>
      <c r="G8" s="36" t="s">
        <v>23</v>
      </c>
      <c r="H8" s="36" t="s">
        <v>24</v>
      </c>
    </row>
    <row r="9" spans="2:8" ht="24">
      <c r="B9" s="58" t="s">
        <v>8</v>
      </c>
      <c r="C9" s="29" t="s">
        <v>19</v>
      </c>
      <c r="D9" s="36" t="s">
        <v>32</v>
      </c>
      <c r="E9" s="36" t="s">
        <v>33</v>
      </c>
      <c r="F9" s="36" t="s">
        <v>22</v>
      </c>
      <c r="G9" s="36" t="s">
        <v>23</v>
      </c>
      <c r="H9" s="36" t="s">
        <v>24</v>
      </c>
    </row>
    <row r="10" spans="2:8" ht="36">
      <c r="B10" s="59"/>
      <c r="C10" s="29" t="s">
        <v>25</v>
      </c>
      <c r="D10" s="36" t="s">
        <v>26</v>
      </c>
      <c r="E10" s="36" t="s">
        <v>27</v>
      </c>
      <c r="F10" s="36" t="s">
        <v>22</v>
      </c>
      <c r="G10" s="36" t="s">
        <v>23</v>
      </c>
      <c r="H10" s="36" t="s">
        <v>28</v>
      </c>
    </row>
    <row r="11" spans="2:8" ht="24">
      <c r="B11" s="60"/>
      <c r="C11" s="29" t="s">
        <v>30</v>
      </c>
      <c r="D11" s="36" t="s">
        <v>31</v>
      </c>
      <c r="E11" s="36" t="s">
        <v>33</v>
      </c>
      <c r="F11" s="36" t="s">
        <v>22</v>
      </c>
      <c r="G11" s="36" t="s">
        <v>23</v>
      </c>
      <c r="H11" s="36" t="s">
        <v>24</v>
      </c>
    </row>
    <row r="12" spans="2:8">
      <c r="B12" s="56" t="s">
        <v>10</v>
      </c>
      <c r="C12" s="56"/>
      <c r="D12" s="56"/>
      <c r="E12" s="56"/>
      <c r="F12" s="56"/>
      <c r="G12" s="56"/>
      <c r="H12" s="56"/>
    </row>
  </sheetData>
  <mergeCells count="9">
    <mergeCell ref="B12:H12"/>
    <mergeCell ref="B2:H2"/>
    <mergeCell ref="B3:B4"/>
    <mergeCell ref="C3:C4"/>
    <mergeCell ref="D3:D4"/>
    <mergeCell ref="F3:F4"/>
    <mergeCell ref="G3:G4"/>
    <mergeCell ref="B5:B8"/>
    <mergeCell ref="B9:B1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F12"/>
  <sheetViews>
    <sheetView zoomScaleNormal="100" workbookViewId="0">
      <selection activeCell="F1" sqref="F1"/>
    </sheetView>
  </sheetViews>
  <sheetFormatPr defaultColWidth="11.42578125" defaultRowHeight="14.25"/>
  <cols>
    <col min="2" max="2" width="29.42578125" customWidth="1"/>
    <col min="3" max="3" width="18.28515625" customWidth="1"/>
    <col min="4" max="4" width="22.42578125" customWidth="1"/>
    <col min="5" max="5" width="21.85546875" customWidth="1"/>
    <col min="6" max="6" width="23.42578125" customWidth="1"/>
  </cols>
  <sheetData>
    <row r="2" spans="1:6">
      <c r="B2" s="55" t="s">
        <v>34</v>
      </c>
      <c r="C2" s="55"/>
      <c r="D2" s="55"/>
      <c r="E2" s="55"/>
      <c r="F2" s="55"/>
    </row>
    <row r="3" spans="1:6" ht="25.5">
      <c r="B3" s="10" t="s">
        <v>35</v>
      </c>
      <c r="C3" s="10" t="s">
        <v>36</v>
      </c>
      <c r="D3" s="10" t="s">
        <v>37</v>
      </c>
      <c r="E3" s="10" t="s">
        <v>38</v>
      </c>
      <c r="F3" s="10" t="s">
        <v>39</v>
      </c>
    </row>
    <row r="4" spans="1:6" ht="24">
      <c r="B4" s="36" t="s">
        <v>40</v>
      </c>
      <c r="C4" s="36" t="s">
        <v>41</v>
      </c>
      <c r="D4" s="36" t="s">
        <v>42</v>
      </c>
      <c r="E4" s="36" t="s">
        <v>43</v>
      </c>
      <c r="F4" s="36" t="s">
        <v>44</v>
      </c>
    </row>
    <row r="5" spans="1:6" ht="24">
      <c r="B5" s="36" t="s">
        <v>45</v>
      </c>
      <c r="C5" s="36" t="s">
        <v>46</v>
      </c>
      <c r="D5" s="36" t="s">
        <v>47</v>
      </c>
      <c r="E5" s="36" t="s">
        <v>43</v>
      </c>
      <c r="F5" s="36" t="s">
        <v>44</v>
      </c>
    </row>
    <row r="6" spans="1:6" ht="36">
      <c r="B6" s="36" t="s">
        <v>48</v>
      </c>
      <c r="C6" s="36" t="s">
        <v>49</v>
      </c>
      <c r="D6" s="36" t="s">
        <v>25</v>
      </c>
      <c r="E6" s="36" t="s">
        <v>43</v>
      </c>
      <c r="F6" s="36" t="s">
        <v>50</v>
      </c>
    </row>
    <row r="7" spans="1:6" ht="24">
      <c r="B7" s="36" t="s">
        <v>51</v>
      </c>
      <c r="C7" s="36" t="s">
        <v>41</v>
      </c>
      <c r="D7" s="36" t="s">
        <v>52</v>
      </c>
      <c r="E7" s="36" t="s">
        <v>43</v>
      </c>
      <c r="F7" s="36" t="s">
        <v>53</v>
      </c>
    </row>
    <row r="8" spans="1:6" ht="24">
      <c r="B8" s="36" t="s">
        <v>54</v>
      </c>
      <c r="C8" s="36" t="s">
        <v>41</v>
      </c>
      <c r="D8" s="36" t="s">
        <v>55</v>
      </c>
      <c r="E8" s="36" t="s">
        <v>43</v>
      </c>
      <c r="F8" s="36" t="s">
        <v>44</v>
      </c>
    </row>
    <row r="9" spans="1:6">
      <c r="B9" s="56" t="s">
        <v>10</v>
      </c>
      <c r="C9" s="56"/>
      <c r="D9" s="56"/>
      <c r="E9" s="56"/>
      <c r="F9" s="56"/>
    </row>
    <row r="12" spans="1:6">
      <c r="A12" t="s">
        <v>56</v>
      </c>
    </row>
  </sheetData>
  <mergeCells count="2">
    <mergeCell ref="B9:F9"/>
    <mergeCell ref="B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G12"/>
  <sheetViews>
    <sheetView zoomScaleNormal="100" workbookViewId="0">
      <selection activeCell="C9" sqref="C9"/>
    </sheetView>
  </sheetViews>
  <sheetFormatPr defaultColWidth="11.42578125" defaultRowHeight="14.25"/>
  <cols>
    <col min="2" max="3" width="19.28515625" customWidth="1"/>
    <col min="4" max="4" width="19.42578125" customWidth="1"/>
    <col min="5" max="5" width="13.42578125" bestFit="1" customWidth="1"/>
    <col min="7" max="7" width="18.28515625" customWidth="1"/>
  </cols>
  <sheetData>
    <row r="2" spans="2:7">
      <c r="B2" s="61" t="s">
        <v>57</v>
      </c>
      <c r="C2" s="61"/>
      <c r="D2" s="61"/>
      <c r="E2" s="61"/>
      <c r="F2" s="61"/>
      <c r="G2" s="61"/>
    </row>
    <row r="3" spans="2:7" ht="25.5">
      <c r="B3" s="10" t="s">
        <v>58</v>
      </c>
      <c r="C3" s="10" t="s">
        <v>59</v>
      </c>
      <c r="D3" s="10" t="s">
        <v>60</v>
      </c>
      <c r="E3" s="10" t="s">
        <v>61</v>
      </c>
      <c r="F3" s="10" t="s">
        <v>62</v>
      </c>
      <c r="G3" s="10" t="s">
        <v>63</v>
      </c>
    </row>
    <row r="4" spans="2:7" ht="24">
      <c r="B4" s="62" t="s">
        <v>40</v>
      </c>
      <c r="C4" s="36" t="s">
        <v>19</v>
      </c>
      <c r="D4" s="36" t="s">
        <v>64</v>
      </c>
      <c r="E4" s="22" t="s">
        <v>65</v>
      </c>
      <c r="F4" s="22" t="s">
        <v>23</v>
      </c>
      <c r="G4" s="31" t="s">
        <v>66</v>
      </c>
    </row>
    <row r="5" spans="2:7" ht="24">
      <c r="B5" s="63"/>
      <c r="C5" s="36" t="s">
        <v>30</v>
      </c>
      <c r="D5" s="36" t="s">
        <v>31</v>
      </c>
      <c r="E5" s="22" t="s">
        <v>65</v>
      </c>
      <c r="F5" s="22" t="s">
        <v>23</v>
      </c>
      <c r="G5" s="31" t="s">
        <v>66</v>
      </c>
    </row>
    <row r="6" spans="2:7" ht="24">
      <c r="B6" s="36" t="s">
        <v>45</v>
      </c>
      <c r="C6" s="36" t="s">
        <v>47</v>
      </c>
      <c r="D6" s="36" t="s">
        <v>67</v>
      </c>
      <c r="E6" s="22" t="s">
        <v>68</v>
      </c>
      <c r="F6" s="22" t="s">
        <v>23</v>
      </c>
      <c r="G6" s="31" t="s">
        <v>69</v>
      </c>
    </row>
    <row r="7" spans="2:7" ht="36">
      <c r="B7" s="36" t="s">
        <v>48</v>
      </c>
      <c r="C7" s="36" t="s">
        <v>25</v>
      </c>
      <c r="D7" s="36" t="s">
        <v>26</v>
      </c>
      <c r="E7" s="22" t="s">
        <v>68</v>
      </c>
      <c r="F7" s="22" t="s">
        <v>23</v>
      </c>
      <c r="G7" s="31" t="s">
        <v>69</v>
      </c>
    </row>
    <row r="8" spans="2:7" ht="24">
      <c r="B8" s="62" t="s">
        <v>51</v>
      </c>
      <c r="C8" s="36" t="s">
        <v>29</v>
      </c>
      <c r="D8" s="44" t="s">
        <v>70</v>
      </c>
      <c r="E8" s="22" t="s">
        <v>65</v>
      </c>
      <c r="F8" s="22" t="s">
        <v>23</v>
      </c>
      <c r="G8" s="31" t="s">
        <v>66</v>
      </c>
    </row>
    <row r="9" spans="2:7" ht="24">
      <c r="B9" s="63"/>
      <c r="C9" s="36" t="s">
        <v>71</v>
      </c>
      <c r="D9" s="44" t="s">
        <v>72</v>
      </c>
      <c r="E9" s="22" t="s">
        <v>65</v>
      </c>
      <c r="F9" s="22" t="s">
        <v>73</v>
      </c>
      <c r="G9" s="31" t="s">
        <v>66</v>
      </c>
    </row>
    <row r="10" spans="2:7">
      <c r="B10" s="62" t="s">
        <v>54</v>
      </c>
      <c r="C10" s="36" t="s">
        <v>74</v>
      </c>
      <c r="D10" s="36" t="s">
        <v>75</v>
      </c>
      <c r="E10" s="22" t="s">
        <v>65</v>
      </c>
      <c r="F10" s="22" t="s">
        <v>23</v>
      </c>
      <c r="G10" s="22" t="s">
        <v>76</v>
      </c>
    </row>
    <row r="11" spans="2:7">
      <c r="B11" s="63"/>
      <c r="C11" s="36" t="s">
        <v>77</v>
      </c>
      <c r="D11" s="36" t="s">
        <v>75</v>
      </c>
      <c r="E11" s="22" t="s">
        <v>65</v>
      </c>
      <c r="F11" s="22" t="s">
        <v>23</v>
      </c>
      <c r="G11" s="31" t="s">
        <v>78</v>
      </c>
    </row>
    <row r="12" spans="2:7">
      <c r="B12" s="61" t="s">
        <v>10</v>
      </c>
      <c r="C12" s="61"/>
      <c r="D12" s="61"/>
      <c r="E12" s="61"/>
      <c r="F12" s="61"/>
      <c r="G12" s="61"/>
    </row>
  </sheetData>
  <mergeCells count="5">
    <mergeCell ref="B2:G2"/>
    <mergeCell ref="B12:G12"/>
    <mergeCell ref="B4:B5"/>
    <mergeCell ref="B8:B9"/>
    <mergeCell ref="B10:B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K14"/>
  <sheetViews>
    <sheetView zoomScaleNormal="100" workbookViewId="0">
      <selection activeCell="B2" sqref="B2:I2"/>
    </sheetView>
  </sheetViews>
  <sheetFormatPr defaultColWidth="11.42578125" defaultRowHeight="14.25"/>
  <cols>
    <col min="2" max="2" width="26.7109375" customWidth="1"/>
    <col min="3" max="3" width="18.42578125" customWidth="1"/>
    <col min="4" max="4" width="16.28515625" customWidth="1"/>
    <col min="5" max="5" width="14.85546875" customWidth="1"/>
    <col min="6" max="6" width="9.5703125" customWidth="1"/>
    <col min="7" max="7" width="14" customWidth="1"/>
    <col min="8" max="8" width="9.28515625" customWidth="1"/>
    <col min="9" max="9" width="9" customWidth="1"/>
    <col min="10" max="10" width="12" customWidth="1"/>
  </cols>
  <sheetData>
    <row r="2" spans="2:11">
      <c r="B2" s="61" t="s">
        <v>79</v>
      </c>
      <c r="C2" s="61"/>
      <c r="D2" s="61"/>
      <c r="E2" s="61"/>
      <c r="F2" s="61"/>
      <c r="G2" s="61"/>
      <c r="H2" s="61"/>
      <c r="I2" s="61"/>
    </row>
    <row r="3" spans="2:11" ht="33.6" customHeight="1">
      <c r="B3" s="64" t="s">
        <v>80</v>
      </c>
      <c r="C3" s="64" t="s">
        <v>81</v>
      </c>
      <c r="D3" s="64" t="s">
        <v>82</v>
      </c>
      <c r="E3" s="64" t="s">
        <v>83</v>
      </c>
      <c r="F3" s="64"/>
      <c r="G3" s="64" t="s">
        <v>17</v>
      </c>
      <c r="H3" s="11" t="s">
        <v>84</v>
      </c>
      <c r="I3" s="11" t="s">
        <v>85</v>
      </c>
      <c r="J3" s="11" t="s">
        <v>86</v>
      </c>
    </row>
    <row r="4" spans="2:11">
      <c r="B4" s="64"/>
      <c r="C4" s="64"/>
      <c r="D4" s="64"/>
      <c r="E4" s="11" t="s">
        <v>87</v>
      </c>
      <c r="F4" s="11" t="s">
        <v>88</v>
      </c>
      <c r="G4" s="64"/>
      <c r="H4" s="11" t="s">
        <v>89</v>
      </c>
      <c r="I4" s="11" t="s">
        <v>89</v>
      </c>
      <c r="J4" s="12" t="s">
        <v>90</v>
      </c>
    </row>
    <row r="5" spans="2:11" ht="36">
      <c r="B5" s="54" t="s">
        <v>91</v>
      </c>
      <c r="C5" s="20" t="s">
        <v>19</v>
      </c>
      <c r="D5" s="36" t="s">
        <v>32</v>
      </c>
      <c r="E5" s="26" t="s">
        <v>92</v>
      </c>
      <c r="F5" s="18">
        <v>1</v>
      </c>
      <c r="G5" s="20" t="s">
        <v>28</v>
      </c>
      <c r="H5" s="19">
        <v>165</v>
      </c>
      <c r="I5" s="19">
        <v>3867</v>
      </c>
      <c r="J5" s="23">
        <f>H5/I5</f>
        <v>4.2668735453840187E-2</v>
      </c>
      <c r="K5" s="50">
        <f>J5*100</f>
        <v>4.2668735453840183</v>
      </c>
    </row>
    <row r="6" spans="2:11" ht="36">
      <c r="B6" s="54" t="s">
        <v>93</v>
      </c>
      <c r="C6" s="20" t="s">
        <v>47</v>
      </c>
      <c r="D6" s="36" t="s">
        <v>94</v>
      </c>
      <c r="E6" s="26" t="s">
        <v>95</v>
      </c>
      <c r="F6" s="18">
        <v>1</v>
      </c>
      <c r="G6" s="20" t="s">
        <v>28</v>
      </c>
      <c r="H6" s="19">
        <v>800</v>
      </c>
      <c r="I6" s="19">
        <v>30700</v>
      </c>
      <c r="J6" s="40">
        <f t="shared" ref="J6:J12" si="0">H6/I6</f>
        <v>2.6058631921824105E-2</v>
      </c>
      <c r="K6" s="49">
        <f t="shared" ref="K6:K13" si="1">J6*100</f>
        <v>2.6058631921824107</v>
      </c>
    </row>
    <row r="7" spans="2:11" ht="36">
      <c r="B7" s="65" t="s">
        <v>96</v>
      </c>
      <c r="C7" s="20" t="s">
        <v>25</v>
      </c>
      <c r="D7" s="36" t="s">
        <v>26</v>
      </c>
      <c r="E7" s="26" t="s">
        <v>95</v>
      </c>
      <c r="F7" s="18">
        <v>1</v>
      </c>
      <c r="G7" s="20" t="s">
        <v>28</v>
      </c>
      <c r="H7" s="19">
        <v>195</v>
      </c>
      <c r="I7" s="19">
        <v>19552</v>
      </c>
      <c r="J7" s="40">
        <f t="shared" si="0"/>
        <v>9.9734042553191495E-3</v>
      </c>
      <c r="K7" s="49">
        <f t="shared" si="1"/>
        <v>0.99734042553191493</v>
      </c>
    </row>
    <row r="8" spans="2:11" ht="36">
      <c r="B8" s="65"/>
      <c r="C8" s="20" t="s">
        <v>97</v>
      </c>
      <c r="D8" s="36" t="s">
        <v>70</v>
      </c>
      <c r="E8" s="26" t="s">
        <v>41</v>
      </c>
      <c r="F8" s="18">
        <v>1</v>
      </c>
      <c r="G8" s="20" t="s">
        <v>28</v>
      </c>
      <c r="H8" s="19">
        <v>128</v>
      </c>
      <c r="I8" s="19">
        <v>5200</v>
      </c>
      <c r="J8" s="40">
        <f t="shared" si="0"/>
        <v>2.4615384615384615E-2</v>
      </c>
      <c r="K8" s="49">
        <f t="shared" si="1"/>
        <v>2.4615384615384617</v>
      </c>
    </row>
    <row r="9" spans="2:11" ht="36">
      <c r="B9" s="65"/>
      <c r="C9" s="20" t="s">
        <v>30</v>
      </c>
      <c r="D9" s="36" t="s">
        <v>31</v>
      </c>
      <c r="E9" s="26" t="s">
        <v>98</v>
      </c>
      <c r="F9" s="18">
        <v>1</v>
      </c>
      <c r="G9" s="20" t="s">
        <v>28</v>
      </c>
      <c r="H9" s="19">
        <v>217</v>
      </c>
      <c r="I9" s="19">
        <v>1400</v>
      </c>
      <c r="J9" s="40">
        <f t="shared" si="0"/>
        <v>0.155</v>
      </c>
      <c r="K9" s="50">
        <f t="shared" si="1"/>
        <v>15.5</v>
      </c>
    </row>
    <row r="10" spans="2:11" ht="36">
      <c r="B10" s="65" t="s">
        <v>99</v>
      </c>
      <c r="C10" s="20" t="s">
        <v>25</v>
      </c>
      <c r="D10" s="36" t="s">
        <v>26</v>
      </c>
      <c r="E10" s="26" t="s">
        <v>95</v>
      </c>
      <c r="F10" s="18">
        <v>1</v>
      </c>
      <c r="G10" s="20" t="s">
        <v>28</v>
      </c>
      <c r="H10" s="19">
        <v>195</v>
      </c>
      <c r="I10" s="19">
        <v>19552</v>
      </c>
      <c r="J10" s="40">
        <f t="shared" ref="J10" si="2">H10/I10</f>
        <v>9.9734042553191495E-3</v>
      </c>
      <c r="K10" s="49">
        <f t="shared" ref="K10" si="3">J10*100</f>
        <v>0.99734042553191493</v>
      </c>
    </row>
    <row r="11" spans="2:11" ht="48">
      <c r="B11" s="65"/>
      <c r="C11" s="20" t="s">
        <v>100</v>
      </c>
      <c r="D11" s="36" t="s">
        <v>72</v>
      </c>
      <c r="E11" s="26" t="s">
        <v>101</v>
      </c>
      <c r="F11" s="18">
        <v>1</v>
      </c>
      <c r="G11" s="20" t="s">
        <v>102</v>
      </c>
      <c r="H11" s="19">
        <v>67</v>
      </c>
      <c r="I11" s="19">
        <v>400</v>
      </c>
      <c r="J11" s="40">
        <f t="shared" si="0"/>
        <v>0.16750000000000001</v>
      </c>
      <c r="K11" s="50">
        <f t="shared" si="1"/>
        <v>16.75</v>
      </c>
    </row>
    <row r="12" spans="2:11" ht="24">
      <c r="B12" s="65"/>
      <c r="C12" s="20" t="s">
        <v>103</v>
      </c>
      <c r="D12" s="36" t="s">
        <v>75</v>
      </c>
      <c r="E12" s="36" t="s">
        <v>104</v>
      </c>
      <c r="F12" s="18">
        <v>1</v>
      </c>
      <c r="G12" s="20" t="s">
        <v>105</v>
      </c>
      <c r="H12" s="19">
        <v>0</v>
      </c>
      <c r="I12" s="19">
        <v>10000</v>
      </c>
      <c r="J12" s="41">
        <f t="shared" si="0"/>
        <v>0</v>
      </c>
      <c r="K12" s="48">
        <f t="shared" ref="K12" si="4">J12*100</f>
        <v>0</v>
      </c>
    </row>
    <row r="13" spans="2:11">
      <c r="B13" s="54" t="s">
        <v>106</v>
      </c>
      <c r="C13" s="20" t="s">
        <v>107</v>
      </c>
      <c r="D13" s="36" t="s">
        <v>75</v>
      </c>
      <c r="E13" s="36" t="s">
        <v>95</v>
      </c>
      <c r="F13" s="18">
        <v>1</v>
      </c>
      <c r="G13" s="20" t="s">
        <v>105</v>
      </c>
      <c r="H13" s="19">
        <v>0</v>
      </c>
      <c r="I13" s="19">
        <v>7900</v>
      </c>
      <c r="J13" s="41">
        <f>H13/I13</f>
        <v>0</v>
      </c>
      <c r="K13" s="48">
        <f t="shared" si="1"/>
        <v>0</v>
      </c>
    </row>
    <row r="14" spans="2:11">
      <c r="B14" s="61" t="s">
        <v>10</v>
      </c>
      <c r="C14" s="61"/>
      <c r="D14" s="61"/>
      <c r="E14" s="61"/>
      <c r="F14" s="61"/>
      <c r="G14" s="61"/>
      <c r="H14" s="61"/>
      <c r="I14" s="61"/>
      <c r="K14" s="48"/>
    </row>
  </sheetData>
  <mergeCells count="9">
    <mergeCell ref="B3:B4"/>
    <mergeCell ref="E3:F3"/>
    <mergeCell ref="G3:G4"/>
    <mergeCell ref="B2:I2"/>
    <mergeCell ref="B14:I14"/>
    <mergeCell ref="C3:C4"/>
    <mergeCell ref="D3:D4"/>
    <mergeCell ref="B7:B9"/>
    <mergeCell ref="B10:B1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3"/>
  <sheetViews>
    <sheetView zoomScaleNormal="100" workbookViewId="0">
      <selection activeCell="B3" sqref="B3:G13"/>
    </sheetView>
  </sheetViews>
  <sheetFormatPr defaultColWidth="11.42578125" defaultRowHeight="14.25"/>
  <cols>
    <col min="1" max="1" width="8.85546875" customWidth="1"/>
    <col min="2" max="2" width="18.42578125" customWidth="1"/>
    <col min="3" max="3" width="22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69" t="s">
        <v>108</v>
      </c>
      <c r="C2" s="70"/>
      <c r="D2" s="70"/>
      <c r="E2" s="70"/>
      <c r="F2" s="70"/>
      <c r="G2" s="70"/>
    </row>
    <row r="3" spans="2:13" ht="28.5" customHeight="1">
      <c r="B3" s="71" t="s">
        <v>80</v>
      </c>
      <c r="C3" s="71" t="s">
        <v>81</v>
      </c>
      <c r="D3" s="71" t="s">
        <v>82</v>
      </c>
      <c r="E3" s="71" t="s">
        <v>109</v>
      </c>
      <c r="F3" s="71" t="s">
        <v>110</v>
      </c>
      <c r="G3" s="71" t="s">
        <v>111</v>
      </c>
      <c r="I3" s="71" t="s">
        <v>81</v>
      </c>
      <c r="J3" s="71" t="s">
        <v>109</v>
      </c>
      <c r="K3" s="71" t="s">
        <v>110</v>
      </c>
      <c r="L3" s="71" t="s">
        <v>111</v>
      </c>
      <c r="M3" s="71" t="s">
        <v>112</v>
      </c>
    </row>
    <row r="4" spans="2:13" ht="15.75" customHeight="1">
      <c r="B4" s="71"/>
      <c r="C4" s="71"/>
      <c r="D4" s="71"/>
      <c r="E4" s="71" t="s">
        <v>89</v>
      </c>
      <c r="F4" s="71" t="s">
        <v>89</v>
      </c>
      <c r="G4" s="71" t="s">
        <v>89</v>
      </c>
      <c r="I4" s="71"/>
      <c r="J4" s="71" t="s">
        <v>89</v>
      </c>
      <c r="K4" s="71" t="s">
        <v>89</v>
      </c>
      <c r="L4" s="71" t="s">
        <v>89</v>
      </c>
      <c r="M4" s="71"/>
    </row>
    <row r="5" spans="2:13" ht="24">
      <c r="B5" s="54" t="s">
        <v>91</v>
      </c>
      <c r="C5" s="20" t="s">
        <v>19</v>
      </c>
      <c r="D5" s="36" t="s">
        <v>32</v>
      </c>
      <c r="E5" s="19">
        <v>2167</v>
      </c>
      <c r="F5" s="19">
        <v>4333</v>
      </c>
      <c r="G5" s="19">
        <v>3867</v>
      </c>
      <c r="I5" s="20" t="s">
        <v>19</v>
      </c>
      <c r="J5" s="19">
        <v>2167</v>
      </c>
      <c r="K5" s="19">
        <v>4333</v>
      </c>
      <c r="L5" s="19">
        <v>3867</v>
      </c>
      <c r="M5" s="37">
        <f t="shared" ref="M5:M13" si="0">K5/J5*100-100</f>
        <v>99.953853253345642</v>
      </c>
    </row>
    <row r="6" spans="2:13" ht="24">
      <c r="B6" s="54" t="s">
        <v>93</v>
      </c>
      <c r="C6" s="20" t="s">
        <v>47</v>
      </c>
      <c r="D6" s="36" t="s">
        <v>94</v>
      </c>
      <c r="E6" s="19">
        <v>19333</v>
      </c>
      <c r="F6" s="19">
        <v>33667</v>
      </c>
      <c r="G6" s="19">
        <v>30700</v>
      </c>
      <c r="I6" s="20" t="s">
        <v>47</v>
      </c>
      <c r="J6" s="19">
        <v>19333</v>
      </c>
      <c r="K6" s="19">
        <v>33667</v>
      </c>
      <c r="L6" s="19">
        <v>30700</v>
      </c>
      <c r="M6" s="37">
        <f t="shared" si="0"/>
        <v>74.142657632028147</v>
      </c>
    </row>
    <row r="7" spans="2:13" ht="24">
      <c r="B7" s="65" t="s">
        <v>96</v>
      </c>
      <c r="C7" s="20" t="s">
        <v>25</v>
      </c>
      <c r="D7" s="36" t="s">
        <v>26</v>
      </c>
      <c r="E7" s="19">
        <v>12160</v>
      </c>
      <c r="F7" s="19">
        <v>19552</v>
      </c>
      <c r="G7" s="19">
        <v>19552</v>
      </c>
      <c r="I7" s="20" t="s">
        <v>25</v>
      </c>
      <c r="J7" s="19">
        <v>12160</v>
      </c>
      <c r="K7" s="19">
        <v>19552</v>
      </c>
      <c r="L7" s="19">
        <v>19552</v>
      </c>
      <c r="M7" s="32">
        <f t="shared" si="0"/>
        <v>60.78947368421052</v>
      </c>
    </row>
    <row r="8" spans="2:13" ht="24">
      <c r="B8" s="65"/>
      <c r="C8" s="20" t="s">
        <v>97</v>
      </c>
      <c r="D8" s="36" t="s">
        <v>70</v>
      </c>
      <c r="E8" s="19">
        <v>3000</v>
      </c>
      <c r="F8" s="19">
        <v>4800</v>
      </c>
      <c r="G8" s="19">
        <v>5200</v>
      </c>
      <c r="I8" s="20" t="s">
        <v>97</v>
      </c>
      <c r="J8" s="19">
        <v>3000</v>
      </c>
      <c r="K8" s="19">
        <v>4800</v>
      </c>
      <c r="L8" s="19">
        <v>5200</v>
      </c>
      <c r="M8" s="45">
        <f t="shared" si="0"/>
        <v>60</v>
      </c>
    </row>
    <row r="9" spans="2:13" ht="14.25" customHeight="1">
      <c r="B9" s="65"/>
      <c r="C9" s="20" t="s">
        <v>30</v>
      </c>
      <c r="D9" s="36" t="s">
        <v>31</v>
      </c>
      <c r="E9" s="19">
        <v>867</v>
      </c>
      <c r="F9" s="19">
        <v>1500</v>
      </c>
      <c r="G9" s="19">
        <v>1400</v>
      </c>
      <c r="I9" s="20" t="s">
        <v>30</v>
      </c>
      <c r="J9" s="19">
        <v>867</v>
      </c>
      <c r="K9" s="19">
        <v>1500</v>
      </c>
      <c r="L9" s="19">
        <v>1400</v>
      </c>
      <c r="M9" s="37">
        <f t="shared" si="0"/>
        <v>73.010380622837374</v>
      </c>
    </row>
    <row r="10" spans="2:13" ht="24" customHeight="1">
      <c r="B10" s="66" t="s">
        <v>99</v>
      </c>
      <c r="C10" s="20" t="s">
        <v>25</v>
      </c>
      <c r="D10" s="36" t="s">
        <v>26</v>
      </c>
      <c r="E10" s="19">
        <v>12160</v>
      </c>
      <c r="F10" s="19">
        <v>19552</v>
      </c>
      <c r="G10" s="19">
        <v>19552</v>
      </c>
      <c r="I10" s="20" t="s">
        <v>25</v>
      </c>
      <c r="J10" s="19">
        <v>12160</v>
      </c>
      <c r="K10" s="19">
        <v>19552</v>
      </c>
      <c r="L10" s="19">
        <v>19552</v>
      </c>
      <c r="M10" s="32">
        <f t="shared" si="0"/>
        <v>60.78947368421052</v>
      </c>
    </row>
    <row r="11" spans="2:13">
      <c r="B11" s="67"/>
      <c r="C11" s="20" t="s">
        <v>100</v>
      </c>
      <c r="D11" s="36" t="s">
        <v>72</v>
      </c>
      <c r="E11" s="19">
        <v>300</v>
      </c>
      <c r="F11" s="19">
        <v>480</v>
      </c>
      <c r="G11" s="19">
        <v>400</v>
      </c>
      <c r="I11" s="20" t="s">
        <v>100</v>
      </c>
      <c r="J11" s="19">
        <v>300</v>
      </c>
      <c r="K11" s="19">
        <v>480</v>
      </c>
      <c r="L11" s="19">
        <v>400</v>
      </c>
      <c r="M11" s="45">
        <f t="shared" si="0"/>
        <v>60</v>
      </c>
    </row>
    <row r="12" spans="2:13" ht="24">
      <c r="B12" s="68"/>
      <c r="C12" s="20" t="s">
        <v>103</v>
      </c>
      <c r="D12" s="36" t="s">
        <v>75</v>
      </c>
      <c r="E12" s="19">
        <v>8000</v>
      </c>
      <c r="F12" s="19">
        <v>10000</v>
      </c>
      <c r="G12" s="19">
        <v>10000</v>
      </c>
      <c r="I12" s="20" t="s">
        <v>103</v>
      </c>
      <c r="J12" s="19">
        <v>8000</v>
      </c>
      <c r="K12" s="19">
        <v>10000</v>
      </c>
      <c r="L12" s="19">
        <v>10000</v>
      </c>
      <c r="M12" s="45">
        <f>K12/J12*100-100</f>
        <v>25</v>
      </c>
    </row>
    <row r="13" spans="2:13">
      <c r="B13" s="54" t="s">
        <v>106</v>
      </c>
      <c r="C13" s="20" t="s">
        <v>107</v>
      </c>
      <c r="D13" s="36" t="s">
        <v>75</v>
      </c>
      <c r="E13" s="19">
        <v>6000</v>
      </c>
      <c r="F13" s="19">
        <v>7900</v>
      </c>
      <c r="G13" s="19">
        <v>7900</v>
      </c>
      <c r="I13" s="20" t="s">
        <v>107</v>
      </c>
      <c r="J13" s="19">
        <v>6000</v>
      </c>
      <c r="K13" s="19">
        <v>7900</v>
      </c>
      <c r="L13" s="19">
        <v>7900</v>
      </c>
      <c r="M13" s="45">
        <f t="shared" si="0"/>
        <v>31.666666666666657</v>
      </c>
    </row>
  </sheetData>
  <mergeCells count="14">
    <mergeCell ref="B7:B9"/>
    <mergeCell ref="B10:B12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25"/>
  <sheetViews>
    <sheetView topLeftCell="A31" zoomScaleNormal="100" workbookViewId="0">
      <selection activeCell="A25" sqref="A25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15" t="s">
        <v>113</v>
      </c>
      <c r="B2" s="5">
        <v>2019</v>
      </c>
      <c r="C2" s="5">
        <v>2020</v>
      </c>
      <c r="D2" s="5">
        <v>2021</v>
      </c>
      <c r="E2" s="5">
        <v>2022</v>
      </c>
      <c r="F2" s="5">
        <v>2023</v>
      </c>
      <c r="G2" s="5" t="s">
        <v>114</v>
      </c>
      <c r="H2" s="5" t="s">
        <v>115</v>
      </c>
    </row>
    <row r="3" spans="1:8">
      <c r="A3" s="27" t="s">
        <v>19</v>
      </c>
      <c r="B3" s="33">
        <v>3691.1556526488262</v>
      </c>
      <c r="C3" s="33">
        <v>3643.1797562626948</v>
      </c>
      <c r="D3" s="33">
        <v>4530.3162756209349</v>
      </c>
      <c r="E3" s="33">
        <v>5463.0387641190173</v>
      </c>
      <c r="F3" s="33">
        <v>6576.6837897171108</v>
      </c>
      <c r="G3" s="33">
        <f t="shared" ref="G3:G10" si="0">AVERAGE(B3:F3)</f>
        <v>4780.8748476737164</v>
      </c>
      <c r="H3" s="16">
        <f t="shared" ref="H3:H7" si="1">SUM(B3:F3)/5</f>
        <v>4780.8748476737164</v>
      </c>
    </row>
    <row r="4" spans="1:8">
      <c r="A4" s="27" t="s">
        <v>30</v>
      </c>
      <c r="B4" s="33">
        <v>1337.7533064781501</v>
      </c>
      <c r="C4" s="33">
        <v>1255</v>
      </c>
      <c r="D4" s="33">
        <v>1145.326652601969</v>
      </c>
      <c r="E4" s="33">
        <v>2091.0491303309809</v>
      </c>
      <c r="F4" s="33">
        <v>2582.3981181265781</v>
      </c>
      <c r="G4" s="33">
        <f t="shared" si="0"/>
        <v>1682.3054415075355</v>
      </c>
      <c r="H4" s="16">
        <f t="shared" si="1"/>
        <v>1682.3054415075355</v>
      </c>
    </row>
    <row r="5" spans="1:8">
      <c r="A5" s="9" t="s">
        <v>29</v>
      </c>
      <c r="B5" s="33">
        <v>5483.7827802171832</v>
      </c>
      <c r="C5" s="33">
        <v>6046.6862242394482</v>
      </c>
      <c r="D5" s="33">
        <v>6113.7088657770209</v>
      </c>
      <c r="E5" s="33">
        <v>11775.401259829399</v>
      </c>
      <c r="F5" s="33">
        <v>11589.981687057791</v>
      </c>
      <c r="G5" s="33">
        <f>AVERAGE(B5:F5)</f>
        <v>8201.9121634241692</v>
      </c>
      <c r="H5" s="16">
        <f>SUM(B5:F5)/5</f>
        <v>8201.9121634241692</v>
      </c>
    </row>
    <row r="6" spans="1:8">
      <c r="A6" s="24" t="s">
        <v>116</v>
      </c>
      <c r="B6" s="33">
        <v>6578</v>
      </c>
      <c r="C6" s="33">
        <v>8083</v>
      </c>
      <c r="D6" s="33">
        <v>7795</v>
      </c>
      <c r="E6" s="33">
        <v>8802</v>
      </c>
      <c r="F6" s="33">
        <v>11985</v>
      </c>
      <c r="G6" s="33">
        <f t="shared" si="0"/>
        <v>8648.6</v>
      </c>
      <c r="H6" s="16">
        <f t="shared" si="1"/>
        <v>8648.6</v>
      </c>
    </row>
    <row r="7" spans="1:8">
      <c r="A7" s="24" t="s">
        <v>117</v>
      </c>
      <c r="B7" s="33">
        <v>6295.7839999999997</v>
      </c>
      <c r="C7" s="33">
        <v>8383</v>
      </c>
      <c r="D7" s="33">
        <v>12158.464</v>
      </c>
      <c r="E7" s="33">
        <v>17208.848000000002</v>
      </c>
      <c r="F7" s="33">
        <v>13003.92</v>
      </c>
      <c r="G7" s="33">
        <f t="shared" si="0"/>
        <v>11410.003200000001</v>
      </c>
      <c r="H7" s="16">
        <f t="shared" si="1"/>
        <v>11410.003200000001</v>
      </c>
    </row>
    <row r="8" spans="1:8">
      <c r="A8" s="24" t="s">
        <v>118</v>
      </c>
      <c r="B8" s="33">
        <v>306</v>
      </c>
      <c r="C8" s="33">
        <v>289</v>
      </c>
      <c r="D8" s="33">
        <v>364</v>
      </c>
      <c r="E8" s="33">
        <v>490</v>
      </c>
      <c r="F8" s="33">
        <v>552</v>
      </c>
      <c r="G8" s="33">
        <f t="shared" si="0"/>
        <v>400.2</v>
      </c>
      <c r="H8" s="16">
        <f t="shared" ref="H8:H10" si="2">SUM(B8:F8)/5</f>
        <v>400.2</v>
      </c>
    </row>
    <row r="9" spans="1:8" ht="25.5">
      <c r="A9" s="24" t="s">
        <v>119</v>
      </c>
      <c r="B9" s="33">
        <v>4384</v>
      </c>
      <c r="C9" s="33">
        <v>4667</v>
      </c>
      <c r="D9" s="33">
        <v>6470</v>
      </c>
      <c r="E9" s="33">
        <v>8027</v>
      </c>
      <c r="F9" s="33">
        <v>7835</v>
      </c>
      <c r="G9" s="33">
        <f t="shared" si="0"/>
        <v>6276.6</v>
      </c>
      <c r="H9" s="16">
        <f t="shared" si="2"/>
        <v>6276.6</v>
      </c>
    </row>
    <row r="10" spans="1:8" ht="25.5">
      <c r="A10" s="24" t="s">
        <v>120</v>
      </c>
      <c r="B10" s="33">
        <v>5174</v>
      </c>
      <c r="C10" s="33">
        <v>5481</v>
      </c>
      <c r="D10" s="33">
        <v>7564</v>
      </c>
      <c r="E10" s="33">
        <v>8609</v>
      </c>
      <c r="F10" s="33">
        <v>9687</v>
      </c>
      <c r="G10" s="33">
        <f t="shared" si="0"/>
        <v>7303</v>
      </c>
      <c r="H10" s="16">
        <f t="shared" si="2"/>
        <v>7303</v>
      </c>
    </row>
    <row r="11" spans="1:8" ht="15" thickBot="1">
      <c r="A11" s="21" t="s">
        <v>121</v>
      </c>
      <c r="B11" s="3"/>
      <c r="C11" s="3"/>
      <c r="D11" s="3"/>
      <c r="E11" s="3"/>
      <c r="F11" s="3"/>
      <c r="G11" s="3"/>
      <c r="H11" s="3"/>
    </row>
    <row r="12" spans="1:8">
      <c r="A12" s="8" t="s">
        <v>122</v>
      </c>
      <c r="B12" s="3"/>
      <c r="C12" s="3"/>
      <c r="D12" s="3"/>
      <c r="E12" s="3"/>
      <c r="F12" s="3"/>
      <c r="G12" s="3"/>
      <c r="H12" s="3"/>
    </row>
    <row r="13" spans="1:8">
      <c r="A13" s="9" t="s">
        <v>123</v>
      </c>
      <c r="B13" s="3"/>
      <c r="C13" s="3"/>
      <c r="D13" s="3"/>
      <c r="E13" s="3"/>
      <c r="F13" s="3"/>
      <c r="G13" s="3"/>
      <c r="H13" s="3"/>
    </row>
    <row r="14" spans="1:8">
      <c r="A14" s="6" t="s">
        <v>124</v>
      </c>
      <c r="C14" s="3"/>
      <c r="D14" s="3"/>
      <c r="E14" s="3"/>
      <c r="F14" s="3"/>
      <c r="G14" s="3"/>
      <c r="H14" s="3"/>
    </row>
    <row r="15" spans="1:8" ht="36.75" thickBot="1">
      <c r="A15" s="7" t="s">
        <v>125</v>
      </c>
      <c r="C15" s="3"/>
      <c r="D15" s="3"/>
      <c r="E15" s="3"/>
      <c r="F15" s="3"/>
      <c r="G15" s="3"/>
      <c r="H15" s="3"/>
    </row>
    <row r="16" spans="1:8">
      <c r="C16" s="3"/>
    </row>
    <row r="17" spans="1:3">
      <c r="A17" s="5" t="s">
        <v>81</v>
      </c>
      <c r="B17" s="5" t="s">
        <v>114</v>
      </c>
      <c r="C17" s="3"/>
    </row>
    <row r="18" spans="1:3">
      <c r="A18" s="27" t="s">
        <v>30</v>
      </c>
      <c r="B18" s="33">
        <v>1682.3054415075355</v>
      </c>
      <c r="C18" s="3"/>
    </row>
    <row r="19" spans="1:3">
      <c r="A19" s="27" t="s">
        <v>19</v>
      </c>
      <c r="B19" s="33">
        <v>4780.8748476737164</v>
      </c>
      <c r="C19" s="3"/>
    </row>
    <row r="20" spans="1:3">
      <c r="A20" s="9" t="s">
        <v>29</v>
      </c>
      <c r="B20" s="33">
        <v>8201.9121634241692</v>
      </c>
      <c r="C20" s="3"/>
    </row>
    <row r="21" spans="1:3">
      <c r="A21" s="24" t="s">
        <v>116</v>
      </c>
      <c r="B21" s="33">
        <v>8648.6</v>
      </c>
      <c r="C21" s="3"/>
    </row>
    <row r="22" spans="1:3">
      <c r="A22" s="24" t="s">
        <v>117</v>
      </c>
      <c r="B22" s="47">
        <v>11410.003200000001</v>
      </c>
      <c r="C22" s="3"/>
    </row>
    <row r="23" spans="1:3" ht="25.5">
      <c r="A23" s="24" t="s">
        <v>120</v>
      </c>
      <c r="B23" s="13">
        <v>7303</v>
      </c>
    </row>
    <row r="24" spans="1:3" ht="25.5">
      <c r="A24" s="24" t="s">
        <v>119</v>
      </c>
      <c r="B24" s="16">
        <v>6277</v>
      </c>
    </row>
    <row r="25" spans="1:3">
      <c r="A25" s="24" t="s">
        <v>118</v>
      </c>
      <c r="B25" s="39">
        <v>400.2</v>
      </c>
    </row>
  </sheetData>
  <sortState xmlns:xlrd2="http://schemas.microsoft.com/office/spreadsheetml/2017/richdata2" ref="A18:C20">
    <sortCondition ref="C18:C20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5"/>
  <sheetViews>
    <sheetView topLeftCell="E16" zoomScaleNormal="100" workbookViewId="0">
      <selection activeCell="G19" sqref="G19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113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114</v>
      </c>
    </row>
    <row r="3" spans="2:8">
      <c r="B3" s="27" t="s">
        <v>19</v>
      </c>
      <c r="C3" s="33">
        <v>3691.1556526488262</v>
      </c>
      <c r="D3" s="33">
        <v>3643.1797562626948</v>
      </c>
      <c r="E3" s="33">
        <v>4530.3162756209349</v>
      </c>
      <c r="F3" s="33">
        <v>5463.0387641190173</v>
      </c>
      <c r="G3" s="33">
        <v>6576.6837897171108</v>
      </c>
      <c r="H3" s="28">
        <f>AVERAGE(C3:G3)</f>
        <v>4780.8748476737164</v>
      </c>
    </row>
    <row r="4" spans="2:8">
      <c r="B4" s="27" t="s">
        <v>30</v>
      </c>
      <c r="C4" s="33">
        <v>1337.7533064781501</v>
      </c>
      <c r="D4" s="33">
        <v>1255</v>
      </c>
      <c r="E4" s="33">
        <v>1145.326652601969</v>
      </c>
      <c r="F4" s="33">
        <v>2091.0491303309809</v>
      </c>
      <c r="G4" s="33">
        <v>2582.3981181265781</v>
      </c>
      <c r="H4" s="28">
        <f>AVERAGE(C4:G4)</f>
        <v>1682.3054415075355</v>
      </c>
    </row>
    <row r="5" spans="2:8">
      <c r="B5" s="9" t="s">
        <v>29</v>
      </c>
      <c r="C5" s="33">
        <v>5483.7827802171832</v>
      </c>
      <c r="D5" s="33">
        <v>6046.6862242394482</v>
      </c>
      <c r="E5" s="33">
        <v>6113.7088657770209</v>
      </c>
      <c r="F5" s="33">
        <v>11775.401259829399</v>
      </c>
      <c r="G5" s="33">
        <v>11589.981687057791</v>
      </c>
      <c r="H5" s="28">
        <f t="shared" ref="H5:H10" si="0">AVERAGE(C5:G5)</f>
        <v>8201.9121634241692</v>
      </c>
    </row>
    <row r="6" spans="2:8">
      <c r="B6" s="24" t="s">
        <v>116</v>
      </c>
      <c r="C6" s="33">
        <v>6578</v>
      </c>
      <c r="D6" s="33">
        <v>8083</v>
      </c>
      <c r="E6" s="33">
        <v>7795</v>
      </c>
      <c r="F6" s="33">
        <v>8802</v>
      </c>
      <c r="G6" s="33">
        <v>11985</v>
      </c>
      <c r="H6" s="28">
        <f t="shared" si="0"/>
        <v>8648.6</v>
      </c>
    </row>
    <row r="7" spans="2:8">
      <c r="B7" s="24" t="s">
        <v>117</v>
      </c>
      <c r="C7" s="33">
        <v>6295.7839999999997</v>
      </c>
      <c r="D7" s="33">
        <v>8383</v>
      </c>
      <c r="E7" s="33">
        <v>12158.464</v>
      </c>
      <c r="F7" s="33">
        <v>17208.848000000002</v>
      </c>
      <c r="G7" s="33">
        <v>13003.92</v>
      </c>
      <c r="H7" s="28">
        <f t="shared" si="0"/>
        <v>11410.003200000001</v>
      </c>
    </row>
    <row r="8" spans="2:8">
      <c r="B8" s="24" t="s">
        <v>118</v>
      </c>
      <c r="C8" s="33">
        <v>306</v>
      </c>
      <c r="D8" s="33">
        <v>289</v>
      </c>
      <c r="E8" s="33">
        <v>364</v>
      </c>
      <c r="F8" s="33">
        <v>490</v>
      </c>
      <c r="G8" s="33">
        <v>552</v>
      </c>
      <c r="H8" s="28">
        <f t="shared" si="0"/>
        <v>400.2</v>
      </c>
    </row>
    <row r="9" spans="2:8" ht="25.5">
      <c r="B9" s="24" t="s">
        <v>119</v>
      </c>
      <c r="C9" s="33">
        <v>4384</v>
      </c>
      <c r="D9" s="33">
        <v>4667</v>
      </c>
      <c r="E9" s="33">
        <v>6470</v>
      </c>
      <c r="F9" s="33">
        <v>8027</v>
      </c>
      <c r="G9" s="33">
        <v>7835</v>
      </c>
      <c r="H9" s="28">
        <f t="shared" si="0"/>
        <v>6276.6</v>
      </c>
    </row>
    <row r="10" spans="2:8" ht="25.5">
      <c r="B10" s="24" t="s">
        <v>120</v>
      </c>
      <c r="C10" s="33">
        <v>5174</v>
      </c>
      <c r="D10" s="33">
        <v>5481</v>
      </c>
      <c r="E10" s="33">
        <v>7564</v>
      </c>
      <c r="F10" s="33">
        <v>8609</v>
      </c>
      <c r="G10" s="33">
        <v>9687</v>
      </c>
      <c r="H10" s="28">
        <f t="shared" si="0"/>
        <v>7303</v>
      </c>
    </row>
    <row r="11" spans="2:8" ht="15" thickBot="1">
      <c r="B11" s="21" t="s">
        <v>121</v>
      </c>
      <c r="C11" s="3"/>
      <c r="D11" s="3"/>
      <c r="E11" s="4"/>
      <c r="H11" s="4"/>
    </row>
    <row r="12" spans="2:8">
      <c r="B12" s="8" t="s">
        <v>122</v>
      </c>
      <c r="C12" s="3"/>
      <c r="D12" s="3"/>
      <c r="E12" s="4"/>
      <c r="H12" s="4"/>
    </row>
    <row r="13" spans="2:8">
      <c r="B13" s="30" t="s">
        <v>123</v>
      </c>
      <c r="C13" s="3"/>
      <c r="D13" s="3"/>
      <c r="E13" s="4"/>
      <c r="H13" s="4"/>
    </row>
    <row r="14" spans="2:8">
      <c r="B14" s="6" t="s">
        <v>124</v>
      </c>
      <c r="C14" s="3"/>
      <c r="D14" s="3"/>
      <c r="E14" s="4"/>
      <c r="H14" s="4"/>
    </row>
    <row r="15" spans="2:8" ht="36.75" thickBot="1">
      <c r="B15" s="46" t="s">
        <v>125</v>
      </c>
      <c r="C15" s="3"/>
      <c r="D15" s="3"/>
      <c r="E15" s="4"/>
      <c r="H15" s="4"/>
    </row>
    <row r="16" spans="2:8">
      <c r="B16" s="2"/>
      <c r="C16" s="2"/>
      <c r="D16" s="3"/>
      <c r="E16" s="3"/>
      <c r="F16" s="3"/>
      <c r="G16" s="17"/>
      <c r="H16" s="4"/>
    </row>
    <row r="17" spans="2:8">
      <c r="B17" s="1" t="s">
        <v>113</v>
      </c>
      <c r="C17" s="1">
        <v>2020</v>
      </c>
      <c r="D17" s="1">
        <v>2021</v>
      </c>
      <c r="E17" s="1">
        <v>2022</v>
      </c>
      <c r="F17" s="1">
        <v>2023</v>
      </c>
      <c r="H17" s="4"/>
    </row>
    <row r="18" spans="2:8">
      <c r="B18" s="27" t="s">
        <v>19</v>
      </c>
      <c r="C18" s="25">
        <f>D3/C3*100-100</f>
        <v>-1.2997527306035721</v>
      </c>
      <c r="D18" s="25">
        <f t="shared" ref="D18:F18" si="1">E3/D3*100-100</f>
        <v>24.35061069477112</v>
      </c>
      <c r="E18" s="25">
        <f t="shared" si="1"/>
        <v>20.58846296267123</v>
      </c>
      <c r="F18" s="25">
        <f t="shared" si="1"/>
        <v>20.385083717737132</v>
      </c>
      <c r="G18" s="43" cm="1">
        <f t="array" ref="G18">+AVERAGE(ABS(C18:F18))</f>
        <v>16.655977526445763</v>
      </c>
      <c r="H18" s="4"/>
    </row>
    <row r="19" spans="2:8">
      <c r="B19" s="27" t="s">
        <v>30</v>
      </c>
      <c r="C19" s="25">
        <f t="shared" ref="C19:F19" si="2">D4/C4*100-100</f>
        <v>-6.1859915484725292</v>
      </c>
      <c r="D19" s="25">
        <f t="shared" si="2"/>
        <v>-8.7389121432693884</v>
      </c>
      <c r="E19" s="25">
        <f t="shared" si="2"/>
        <v>82.572292854663459</v>
      </c>
      <c r="F19" s="25">
        <f t="shared" si="2"/>
        <v>23.497725647308158</v>
      </c>
      <c r="G19" s="38" cm="1">
        <f t="array" ref="G19">+AVERAGE(ABS(C19:F19))</f>
        <v>30.248730548428384</v>
      </c>
    </row>
    <row r="20" spans="2:8">
      <c r="B20" s="9" t="s">
        <v>29</v>
      </c>
      <c r="C20" s="25">
        <f t="shared" ref="C20:F20" si="3">D5/C5*100-100</f>
        <v>10.264874933648827</v>
      </c>
      <c r="D20" s="25">
        <f t="shared" si="3"/>
        <v>1.1084193730592062</v>
      </c>
      <c r="E20" s="25">
        <f t="shared" si="3"/>
        <v>92.606509703873598</v>
      </c>
      <c r="F20" s="25">
        <f t="shared" si="3"/>
        <v>-1.5746348568532369</v>
      </c>
      <c r="G20" s="38" cm="1">
        <f t="array" ref="G20">+AVERAGE(ABS(C20:F20))</f>
        <v>26.388609716858717</v>
      </c>
    </row>
    <row r="21" spans="2:8">
      <c r="B21" s="24" t="s">
        <v>116</v>
      </c>
      <c r="C21" s="25">
        <f t="shared" ref="C21:F21" si="4">D6/C6*100-100</f>
        <v>22.879294618425064</v>
      </c>
      <c r="D21" s="25">
        <f t="shared" si="4"/>
        <v>-3.5630335271557527</v>
      </c>
      <c r="E21" s="25">
        <f t="shared" si="4"/>
        <v>12.918537524053875</v>
      </c>
      <c r="F21" s="25">
        <f t="shared" si="4"/>
        <v>36.162235855487381</v>
      </c>
      <c r="G21" s="34" cm="1">
        <f t="array" ref="G21">+AVERAGE(ABS(C21:F21))</f>
        <v>18.880775381280518</v>
      </c>
    </row>
    <row r="22" spans="2:8">
      <c r="B22" s="24" t="s">
        <v>117</v>
      </c>
      <c r="C22" s="25">
        <f t="shared" ref="C22:F22" si="5">D7/C7*100-100</f>
        <v>33.152598627907196</v>
      </c>
      <c r="D22" s="25">
        <f t="shared" si="5"/>
        <v>45.037146606226884</v>
      </c>
      <c r="E22" s="25">
        <f t="shared" si="5"/>
        <v>41.538010064429216</v>
      </c>
      <c r="F22" s="25">
        <f t="shared" si="5"/>
        <v>-24.434686156795621</v>
      </c>
      <c r="G22" s="38" cm="1">
        <f t="array" ref="G22">+AVERAGE(ABS(C22:F22))</f>
        <v>36.040610363839733</v>
      </c>
    </row>
    <row r="23" spans="2:8">
      <c r="B23" s="24" t="s">
        <v>118</v>
      </c>
      <c r="C23" s="25">
        <f t="shared" ref="C23:F23" si="6">D8/C8*100-100</f>
        <v>-5.5555555555555571</v>
      </c>
      <c r="D23" s="25">
        <f t="shared" si="6"/>
        <v>25.951557093425606</v>
      </c>
      <c r="E23" s="25">
        <f t="shared" si="6"/>
        <v>34.615384615384613</v>
      </c>
      <c r="F23" s="25">
        <f t="shared" si="6"/>
        <v>12.65306122448979</v>
      </c>
      <c r="G23" s="34" cm="1">
        <f t="array" ref="G23">+AVERAGE(ABS(C23:F23))</f>
        <v>19.693889622213891</v>
      </c>
    </row>
    <row r="24" spans="2:8" ht="25.5">
      <c r="B24" s="24" t="s">
        <v>119</v>
      </c>
      <c r="C24" s="25">
        <f t="shared" ref="C24:F24" si="7">D9/C9*100-100</f>
        <v>6.4552919708029179</v>
      </c>
      <c r="D24" s="25">
        <f t="shared" si="7"/>
        <v>38.632954788943636</v>
      </c>
      <c r="E24" s="25">
        <f t="shared" si="7"/>
        <v>24.064914992272037</v>
      </c>
      <c r="F24" s="25">
        <f t="shared" si="7"/>
        <v>-2.3919272455462703</v>
      </c>
      <c r="G24" s="43" cm="1">
        <f t="array" ref="G24">+AVERAGE(ABS(C24:F24))</f>
        <v>17.886272249391215</v>
      </c>
    </row>
    <row r="25" spans="2:8" ht="25.5">
      <c r="B25" s="24" t="s">
        <v>120</v>
      </c>
      <c r="C25" s="25">
        <f t="shared" ref="C25:F25" si="8">D10/C10*100-100</f>
        <v>5.9335137224584571</v>
      </c>
      <c r="D25" s="25">
        <f t="shared" si="8"/>
        <v>38.004013866082829</v>
      </c>
      <c r="E25" s="25">
        <f t="shared" si="8"/>
        <v>13.815441565309357</v>
      </c>
      <c r="F25" s="25">
        <f t="shared" si="8"/>
        <v>12.521779533046811</v>
      </c>
      <c r="G25" s="43" cm="1">
        <f t="array" ref="G25">+AVERAGE(ABS(C25:F25))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2025-10-10T18:17:33+00:00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25879056839e320833b92c479800ca5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21a5b3cd2b4348861c660623b9e378c4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97D263B5-4608-40A3-AFCE-FC523E86AA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2025-10-24T17:01:01Z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