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hidePivotFieldList="1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Tolima/San Luis - Tolima/13. Consejo Directivo ANT - San Luis - Tolima/7. DOCUMENTO TÉCNICO/ANEXOS/"/>
    </mc:Choice>
  </mc:AlternateContent>
  <xr:revisionPtr revIDLastSave="12" documentId="13_ncr:1_{506A16C4-912D-442F-9377-40E2EF9514B0}" xr6:coauthVersionLast="47" xr6:coauthVersionMax="47" xr10:uidLastSave="{CB8C5E1A-3698-47A3-9506-45172E09FA8D}"/>
  <bookViews>
    <workbookView xWindow="-108" yWindow="-108" windowWidth="23256" windowHeight="12456" firstSheet="6" activeTab="6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PRODUCTO'!$B$20:$C$30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9" l="1"/>
  <c r="D30" i="9"/>
  <c r="E30" i="9"/>
  <c r="F30" i="9"/>
  <c r="G30" i="9" a="1"/>
  <c r="G30" i="9" s="1"/>
  <c r="C19" i="9"/>
  <c r="H10" i="9"/>
  <c r="H10" i="8"/>
  <c r="G10" i="8"/>
  <c r="H14" i="8"/>
  <c r="L9" i="7"/>
  <c r="K9" i="7"/>
  <c r="M9" i="7" s="1"/>
  <c r="J9" i="7"/>
  <c r="I9" i="6"/>
  <c r="I10" i="6"/>
  <c r="I11" i="6"/>
  <c r="I12" i="6"/>
  <c r="F5" i="7"/>
  <c r="K5" i="7" s="1"/>
  <c r="E5" i="7"/>
  <c r="J5" i="7" s="1"/>
  <c r="G5" i="7"/>
  <c r="L5" i="7" s="1"/>
  <c r="J6" i="7"/>
  <c r="K6" i="7"/>
  <c r="L6" i="7"/>
  <c r="J7" i="7"/>
  <c r="K7" i="7"/>
  <c r="L7" i="7"/>
  <c r="G5" i="6"/>
  <c r="M6" i="7" l="1"/>
  <c r="J13" i="7"/>
  <c r="K13" i="7"/>
  <c r="L13" i="7"/>
  <c r="J14" i="7"/>
  <c r="K14" i="7"/>
  <c r="M14" i="7" s="1"/>
  <c r="L14" i="7"/>
  <c r="J15" i="7"/>
  <c r="K15" i="7"/>
  <c r="L15" i="7"/>
  <c r="J16" i="7"/>
  <c r="K16" i="7"/>
  <c r="L16" i="7"/>
  <c r="J11" i="7"/>
  <c r="K11" i="7"/>
  <c r="L11" i="7"/>
  <c r="J12" i="7"/>
  <c r="K12" i="7"/>
  <c r="L12" i="7"/>
  <c r="K10" i="7"/>
  <c r="L10" i="7"/>
  <c r="J10" i="7"/>
  <c r="L8" i="7"/>
  <c r="K8" i="7"/>
  <c r="J8" i="7"/>
  <c r="I5" i="6"/>
  <c r="I7" i="6"/>
  <c r="I8" i="6"/>
  <c r="I13" i="6"/>
  <c r="I14" i="6"/>
  <c r="I15" i="6"/>
  <c r="I16" i="6"/>
  <c r="F20" i="9"/>
  <c r="F21" i="9"/>
  <c r="F22" i="9"/>
  <c r="F23" i="9"/>
  <c r="F24" i="9"/>
  <c r="F25" i="9"/>
  <c r="F26" i="9"/>
  <c r="F27" i="9"/>
  <c r="F28" i="9"/>
  <c r="F29" i="9"/>
  <c r="E20" i="9"/>
  <c r="E21" i="9"/>
  <c r="E22" i="9"/>
  <c r="E23" i="9"/>
  <c r="E24" i="9"/>
  <c r="E25" i="9"/>
  <c r="E26" i="9"/>
  <c r="E27" i="9"/>
  <c r="E28" i="9"/>
  <c r="E29" i="9"/>
  <c r="D20" i="9"/>
  <c r="D21" i="9"/>
  <c r="D22" i="9"/>
  <c r="D23" i="9"/>
  <c r="D24" i="9"/>
  <c r="D25" i="9"/>
  <c r="D26" i="9"/>
  <c r="D27" i="9"/>
  <c r="D28" i="9"/>
  <c r="D29" i="9"/>
  <c r="D19" i="9"/>
  <c r="E19" i="9"/>
  <c r="F19" i="9"/>
  <c r="C20" i="9"/>
  <c r="C21" i="9"/>
  <c r="C22" i="9"/>
  <c r="C23" i="9"/>
  <c r="C24" i="9"/>
  <c r="C25" i="9"/>
  <c r="C26" i="9"/>
  <c r="C27" i="9"/>
  <c r="C28" i="9"/>
  <c r="C29" i="9"/>
  <c r="G29" i="9" a="1"/>
  <c r="G29" i="9" s="1"/>
  <c r="G28" i="9" a="1"/>
  <c r="G28" i="9" s="1"/>
  <c r="H4" i="8"/>
  <c r="H3" i="8"/>
  <c r="H9" i="8"/>
  <c r="H11" i="8"/>
  <c r="H12" i="8"/>
  <c r="H8" i="8"/>
  <c r="H13" i="8"/>
  <c r="H5" i="8"/>
  <c r="H7" i="8"/>
  <c r="M7" i="7"/>
  <c r="M5" i="7"/>
  <c r="M16" i="7" l="1"/>
  <c r="M15" i="7"/>
  <c r="M13" i="7"/>
  <c r="M11" i="7"/>
  <c r="M8" i="7"/>
  <c r="M10" i="7"/>
  <c r="M12" i="7"/>
  <c r="G27" i="9" a="1"/>
  <c r="G27" i="9" s="1"/>
  <c r="G20" i="9" a="1"/>
  <c r="G20" i="9" s="1"/>
  <c r="G21" i="9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19" i="9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<sst xmlns="http://schemas.openxmlformats.org/spreadsheetml/2006/main" count="417" uniqueCount="146">
  <si>
    <t>Tabla 1. Organizaciones de la Agricultura Familiar (OAF) participantes de los encuentros territoriales en el municipio de San Luis</t>
  </si>
  <si>
    <t>Nombre y sigla asociación</t>
  </si>
  <si>
    <t>Principales productos comercializados</t>
  </si>
  <si>
    <t>No. de familias asociadas</t>
  </si>
  <si>
    <t>Servicios que presta la OAF</t>
  </si>
  <si>
    <t>Asociacion de ganaderos de san luis - ASOCASA</t>
  </si>
  <si>
    <t>Leche</t>
  </si>
  <si>
    <t>Capacitación y apoyo gremial</t>
  </si>
  <si>
    <t>Carne</t>
  </si>
  <si>
    <t>Asotomin - ASOTOMIN</t>
  </si>
  <si>
    <t>Limón</t>
  </si>
  <si>
    <t>Asistencia técnica</t>
  </si>
  <si>
    <t>Mango</t>
  </si>
  <si>
    <t>Asogudalajara - Asoguadalajara</t>
  </si>
  <si>
    <t>Arroz</t>
  </si>
  <si>
    <t>Capacitación y aistencia técnica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</si>
  <si>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Candelaria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</si>
  <si>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</si>
  <si>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</si>
  <si>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</si>
  <si>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</si>
  <si>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</si>
  <si>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</si>
  <si>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</si>
  <si>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 xml:space="preserve">Cantina </t>
  </si>
  <si>
    <t>Intermediarios</t>
  </si>
  <si>
    <t>Contado</t>
  </si>
  <si>
    <t>Cabecera municipal 100%</t>
  </si>
  <si>
    <t>Kilogramo</t>
  </si>
  <si>
    <t>Finca 100%</t>
  </si>
  <si>
    <t>Agroindustria</t>
  </si>
  <si>
    <t>Credito</t>
  </si>
  <si>
    <t>Centro de acopio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</si>
  <si>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</si>
  <si>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Candelaria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</si>
  <si>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</si>
  <si>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</si>
  <si>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</si>
  <si>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</si>
  <si>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</si>
  <si>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Comercializadora Renacer</t>
  </si>
  <si>
    <t>Minorista</t>
  </si>
  <si>
    <t>Maíz amarillo</t>
  </si>
  <si>
    <t>Cabecera municipal</t>
  </si>
  <si>
    <t>Productores municipio 100%</t>
  </si>
  <si>
    <t>Restaurante el tablon</t>
  </si>
  <si>
    <t>Restaurante</t>
  </si>
  <si>
    <t>Minimarket donde rubio</t>
  </si>
  <si>
    <t>Minoristas</t>
  </si>
  <si>
    <t>Huevo</t>
  </si>
  <si>
    <t>Fruver y salsamentaria san luis</t>
  </si>
  <si>
    <t>Mango thomy</t>
  </si>
  <si>
    <t>Aguacate papelillo</t>
  </si>
  <si>
    <t>Ahuyama</t>
  </si>
  <si>
    <t>Supermercado rapimercado</t>
  </si>
  <si>
    <t>Supermercado</t>
  </si>
  <si>
    <t>Cerdo</t>
  </si>
  <si>
    <t>Pollo</t>
  </si>
  <si>
    <t xml:space="preserve">Limón Tahití </t>
  </si>
  <si>
    <t>Federacion nacional de arroceros sede saldaña - fedearroz</t>
  </si>
  <si>
    <t>Institucional</t>
  </si>
  <si>
    <t>Productores municipio San Luis 100%</t>
  </si>
  <si>
    <t>Compra de café monociclo</t>
  </si>
  <si>
    <t>Café caturra</t>
  </si>
  <si>
    <t>Productores municipio Payande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</si>
  <si>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Luis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</si>
  <si>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</si>
  <si>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</si>
  <si>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</si>
  <si>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</si>
  <si>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</si>
  <si>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</si>
  <si>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</si>
  <si>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Finca</t>
  </si>
  <si>
    <t>Bulto X 50 kilos</t>
  </si>
  <si>
    <t>Centro de acopio</t>
  </si>
  <si>
    <t>Carga X 125 kilos seco</t>
  </si>
  <si>
    <t xml:space="preserve">kg en píe </t>
  </si>
  <si>
    <t>Cubeta X 30 huevos</t>
  </si>
  <si>
    <t>Litro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</si>
  <si>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</si>
  <si>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</si>
  <si>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</si>
  <si>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</si>
  <si>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</si>
  <si>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</si>
  <si>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</si>
  <si>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</si>
  <si>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</si>
  <si>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</si>
  <si>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</si>
  <si>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</si>
  <si>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08Vap-44</t>
  </si>
  <si>
    <t>Avicultura postura</t>
  </si>
  <si>
    <t>08Vb2s1-44</t>
  </si>
  <si>
    <t>Aguacate hass</t>
  </si>
  <si>
    <t>Ganadería doble propósito (carne)</t>
  </si>
  <si>
    <t>Ganadería doble propósito (leche)</t>
  </si>
  <si>
    <t>Litros</t>
  </si>
  <si>
    <t>Limón Tahití</t>
  </si>
  <si>
    <t>08Vd2s1-44</t>
  </si>
  <si>
    <t>Porcicultura cría</t>
  </si>
  <si>
    <t>08Wap-44</t>
  </si>
  <si>
    <t>09Qe2s1-38</t>
  </si>
  <si>
    <t>Café</t>
  </si>
  <si>
    <t>Cabecera municipal Payande 100%</t>
  </si>
  <si>
    <t>09Vb2s2-38</t>
  </si>
  <si>
    <t>Porcicultura ceba</t>
  </si>
  <si>
    <t>10Vc2s2-30</t>
  </si>
  <si>
    <t>Arroz riego</t>
  </si>
  <si>
    <t>Cabecera municipal Saldaña 100%</t>
  </si>
  <si>
    <t>11Vf3s2-23</t>
  </si>
  <si>
    <t>Avicultura engorde</t>
  </si>
  <si>
    <t>Linea productiva</t>
  </si>
  <si>
    <t>UFH REFERENCIA</t>
  </si>
  <si>
    <t>aguacate_papelillo</t>
  </si>
  <si>
    <t>03Wa-73</t>
  </si>
  <si>
    <t>avicultura_engorde</t>
  </si>
  <si>
    <t>avicultura_postura</t>
  </si>
  <si>
    <t>07Wa-49</t>
  </si>
  <si>
    <t>ganaderia_dp</t>
  </si>
  <si>
    <t>limon_tahiti</t>
  </si>
  <si>
    <t>maiz_tecnificado</t>
  </si>
  <si>
    <t>07Wai-49</t>
  </si>
  <si>
    <t>maracuya</t>
  </si>
  <si>
    <t>piscicultura_tilapia</t>
  </si>
  <si>
    <t>platano</t>
  </si>
  <si>
    <t>porcicultura_ciclo_completo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</si>
  <si>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</si>
  <si>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</si>
  <si>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</si>
  <si>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</si>
  <si>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litros</t>
  </si>
  <si>
    <t xml:space="preserve">Línea productiva </t>
  </si>
  <si>
    <t>Promedio</t>
  </si>
  <si>
    <t>Verificar</t>
  </si>
  <si>
    <t>Avicultura engorde**</t>
  </si>
  <si>
    <t>Avicultura postura**</t>
  </si>
  <si>
    <t>Ganadería doble propósito (carne)*</t>
  </si>
  <si>
    <t>Ganadería doble propósito (leche)*</t>
  </si>
  <si>
    <t>Porcicultura ceba***</t>
  </si>
  <si>
    <t>Porcicultura cría***</t>
  </si>
  <si>
    <t>Precio a escala municipal</t>
  </si>
  <si>
    <t>Precio a escala departamental</t>
  </si>
  <si>
    <t>Precios a escala nacional</t>
  </si>
  <si>
    <t>Precios gremios (Fedegan*, Fenavi**,Porkolombia***)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</si>
</sst>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&quot;$&quot;\ * #,##0_-;\-&quot;$&quot;\ * #,##0_-;_-&quot;$&quot;\ * &quot;-&quot;??_-;_-@_-"/>
    <numFmt numFmtId="166" formatCode="_-&quot;$&quot;* #,##0_-;\-&quot;$&quot;* #,##0_-;_-&quot;$&quot;* &quot;-&quot;??_-;_-@_-"/>
    <numFmt numFmtId="167" formatCode="0.0"/>
    <numFmt numFmtId="168" formatCode="_-* #,##0_-;\-* #,##0_-;_-* &quot;-&quot;??_-;_-@_-"/>
    <numFmt numFmtId="169" formatCode="_-* #,##0.0_-;\-* #,##0.0_-;_-* &quot;-&quot;??_-;_-@_-"/>
    <numFmt numFmtId="170" formatCode="0.000"/>
  </numFmts>
  <fonts count="3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9C6500"/>
      <name val="Aptos Narrow"/>
      <family val="2"/>
      <scheme val="minor"/>
    </font>
    <font>
      <sz val="10"/>
      <color rgb="FF000000"/>
      <name val="Arial"/>
      <family val="2"/>
      <charset val="1"/>
    </font>
  </fonts>
  <fills count="4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5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4" fillId="14" borderId="16" applyNumberFormat="0" applyAlignment="0" applyProtection="0"/>
    <xf numFmtId="0" fontId="25" fillId="15" borderId="17" applyNumberFormat="0" applyAlignment="0" applyProtection="0"/>
    <xf numFmtId="0" fontId="26" fillId="15" borderId="16" applyNumberFormat="0" applyAlignment="0" applyProtection="0"/>
    <xf numFmtId="0" fontId="27" fillId="0" borderId="18" applyNumberFormat="0" applyFill="0" applyAlignment="0" applyProtection="0"/>
    <xf numFmtId="0" fontId="28" fillId="16" borderId="19" applyNumberFormat="0" applyAlignment="0" applyProtection="0"/>
    <xf numFmtId="0" fontId="29" fillId="0" borderId="0" applyNumberFormat="0" applyFill="0" applyBorder="0" applyAlignment="0" applyProtection="0"/>
    <xf numFmtId="0" fontId="1" fillId="17" borderId="20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  <xf numFmtId="0" fontId="3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2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13" borderId="0" applyNumberFormat="0" applyBorder="0" applyAlignment="0" applyProtection="0"/>
    <xf numFmtId="0" fontId="32" fillId="21" borderId="0" applyNumberFormat="0" applyBorder="0" applyAlignment="0" applyProtection="0"/>
    <xf numFmtId="0" fontId="32" fillId="25" borderId="0" applyNumberFormat="0" applyBorder="0" applyAlignment="0" applyProtection="0"/>
    <xf numFmtId="0" fontId="32" fillId="29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41" borderId="0" applyNumberFormat="0" applyBorder="0" applyAlignment="0" applyProtection="0"/>
    <xf numFmtId="43" fontId="1" fillId="0" borderId="0" applyFont="0" applyFill="0" applyBorder="0" applyAlignment="0" applyProtection="0"/>
  </cellStyleXfs>
  <cellXfs count="79">
    <xf numFmtId="0" fontId="0" fillId="0" borderId="0" xfId="0"/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6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9" fontId="4" fillId="4" borderId="3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0" fillId="0" borderId="1" xfId="0" applyBorder="1"/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33" fillId="0" borderId="1" xfId="0" applyFont="1" applyBorder="1"/>
    <xf numFmtId="9" fontId="3" fillId="4" borderId="1" xfId="0" applyNumberFormat="1" applyFont="1" applyFill="1" applyBorder="1" applyAlignment="1">
      <alignment horizontal="center" vertical="center" wrapText="1"/>
    </xf>
    <xf numFmtId="10" fontId="0" fillId="0" borderId="1" xfId="8" applyNumberFormat="1" applyFont="1" applyBorder="1" applyAlignment="1">
      <alignment horizontal="center"/>
    </xf>
    <xf numFmtId="0" fontId="9" fillId="7" borderId="5" xfId="0" applyFont="1" applyFill="1" applyBorder="1" applyAlignment="1">
      <alignment horizontal="center"/>
    </xf>
    <xf numFmtId="169" fontId="4" fillId="5" borderId="3" xfId="0" applyNumberFormat="1" applyFont="1" applyFill="1" applyBorder="1" applyAlignment="1">
      <alignment horizontal="center" vertical="center"/>
    </xf>
    <xf numFmtId="169" fontId="4" fillId="9" borderId="3" xfId="0" applyNumberFormat="1" applyFont="1" applyFill="1" applyBorder="1" applyAlignment="1">
      <alignment horizontal="center" vertical="center"/>
    </xf>
    <xf numFmtId="0" fontId="15" fillId="0" borderId="1" xfId="0" applyFont="1" applyBorder="1"/>
    <xf numFmtId="0" fontId="15" fillId="0" borderId="1" xfId="0" applyFont="1" applyBorder="1" applyAlignment="1">
      <alignment horizontal="left"/>
    </xf>
    <xf numFmtId="0" fontId="3" fillId="4" borderId="22" xfId="0" applyFont="1" applyFill="1" applyBorder="1" applyAlignment="1">
      <alignment horizontal="center" vertical="center" wrapText="1"/>
    </xf>
    <xf numFmtId="10" fontId="0" fillId="0" borderId="22" xfId="8" applyNumberFormat="1" applyFont="1" applyBorder="1" applyAlignment="1">
      <alignment horizontal="center"/>
    </xf>
    <xf numFmtId="10" fontId="0" fillId="0" borderId="23" xfId="8" applyNumberFormat="1" applyFont="1" applyBorder="1" applyAlignment="1">
      <alignment horizontal="center"/>
    </xf>
    <xf numFmtId="170" fontId="3" fillId="4" borderId="23" xfId="8" applyNumberFormat="1" applyFont="1" applyFill="1" applyBorder="1" applyAlignment="1">
      <alignment vertical="center"/>
    </xf>
    <xf numFmtId="170" fontId="3" fillId="4" borderId="1" xfId="8" applyNumberFormat="1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5" fillId="0" borderId="1" xfId="0" applyFont="1" applyBorder="1" applyAlignment="1">
      <alignment vertical="center"/>
    </xf>
    <xf numFmtId="9" fontId="15" fillId="0" borderId="1" xfId="4" applyFont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4" fillId="4" borderId="1" xfId="0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3" fillId="4" borderId="1" xfId="0" applyFont="1" applyFill="1" applyBorder="1" applyAlignment="1">
      <alignment vertical="center" wrapText="1"/>
    </xf>
    <xf numFmtId="165" fontId="3" fillId="4" borderId="22" xfId="1" applyNumberFormat="1" applyFont="1" applyFill="1" applyBorder="1" applyAlignment="1">
      <alignment vertical="center" wrapText="1"/>
    </xf>
    <xf numFmtId="165" fontId="3" fillId="4" borderId="23" xfId="1" applyNumberFormat="1" applyFont="1" applyFill="1" applyBorder="1" applyAlignment="1">
      <alignment vertical="center" wrapText="1"/>
    </xf>
    <xf numFmtId="165" fontId="3" fillId="4" borderId="1" xfId="1" applyNumberFormat="1" applyFont="1" applyFill="1" applyBorder="1" applyAlignment="1">
      <alignment vertical="center" wrapText="1"/>
    </xf>
    <xf numFmtId="44" fontId="4" fillId="0" borderId="1" xfId="1" applyFont="1" applyBorder="1" applyAlignment="1">
      <alignment horizontal="right"/>
    </xf>
    <xf numFmtId="44" fontId="4" fillId="0" borderId="25" xfId="1" applyFont="1" applyBorder="1" applyAlignment="1">
      <alignment horizontal="right"/>
    </xf>
    <xf numFmtId="0" fontId="15" fillId="8" borderId="1" xfId="0" applyFont="1" applyFill="1" applyBorder="1" applyAlignment="1">
      <alignment horizontal="left" vertical="top" wrapText="1"/>
    </xf>
    <xf numFmtId="0" fontId="15" fillId="5" borderId="1" xfId="0" applyFont="1" applyFill="1" applyBorder="1" applyAlignment="1">
      <alignment horizontal="left"/>
    </xf>
    <xf numFmtId="0" fontId="15" fillId="9" borderId="1" xfId="0" applyFont="1" applyFill="1" applyBorder="1" applyAlignment="1">
      <alignment horizontal="left"/>
    </xf>
    <xf numFmtId="44" fontId="4" fillId="0" borderId="26" xfId="1" applyFont="1" applyBorder="1" applyAlignment="1">
      <alignment horizontal="right" wrapText="1"/>
    </xf>
    <xf numFmtId="44" fontId="4" fillId="0" borderId="24" xfId="1" applyFont="1" applyBorder="1" applyAlignment="1">
      <alignment horizontal="right" wrapText="1"/>
    </xf>
    <xf numFmtId="44" fontId="4" fillId="0" borderId="25" xfId="1" applyFont="1" applyBorder="1" applyAlignment="1">
      <alignment horizontal="right" wrapText="1"/>
    </xf>
    <xf numFmtId="165" fontId="4" fillId="0" borderId="1" xfId="1" applyNumberFormat="1" applyFont="1" applyBorder="1" applyAlignment="1">
      <alignment horizontal="right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/>
    </xf>
    <xf numFmtId="44" fontId="4" fillId="0" borderId="24" xfId="1" applyFont="1" applyBorder="1" applyAlignment="1">
      <alignment horizontal="right"/>
    </xf>
    <xf numFmtId="44" fontId="4" fillId="0" borderId="1" xfId="1" applyFont="1" applyBorder="1" applyAlignment="1">
      <alignment horizontal="right" wrapText="1"/>
    </xf>
    <xf numFmtId="0" fontId="7" fillId="0" borderId="2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167" fontId="9" fillId="3" borderId="0" xfId="0" applyNumberFormat="1" applyFont="1" applyFill="1" applyAlignment="1">
      <alignment horizontal="center" vertical="center" wrapText="1"/>
    </xf>
  </cellXfs>
  <cellStyles count="51">
    <cellStyle name="20% - Énfasis1" xfId="26" builtinId="30" customBuiltin="1"/>
    <cellStyle name="20% - Énfasis2" xfId="29" builtinId="34" customBuiltin="1"/>
    <cellStyle name="20% - Énfasis3" xfId="32" builtinId="38" customBuiltin="1"/>
    <cellStyle name="20% - Énfasis4" xfId="35" builtinId="42" customBuiltin="1"/>
    <cellStyle name="20% - Énfasis5" xfId="38" builtinId="46" customBuiltin="1"/>
    <cellStyle name="20% - Énfasis6" xfId="41" builtinId="50" customBuiltin="1"/>
    <cellStyle name="40% - Énfasis1" xfId="27" builtinId="31" customBuiltin="1"/>
    <cellStyle name="40% - Énfasis2" xfId="30" builtinId="35" customBuiltin="1"/>
    <cellStyle name="40% - Énfasis3" xfId="33" builtinId="39" customBuiltin="1"/>
    <cellStyle name="40% - Énfasis4" xfId="36" builtinId="43" customBuiltin="1"/>
    <cellStyle name="40% - Énfasis5" xfId="39" builtinId="47" customBuiltin="1"/>
    <cellStyle name="40% - Énfasis6" xfId="42" builtinId="51" customBuiltin="1"/>
    <cellStyle name="60% - Énfasis1 2" xfId="44" xr:uid="{8BCF2A31-781A-4460-923B-E2D9FF6EBB7E}"/>
    <cellStyle name="60% - Énfasis2 2" xfId="45" xr:uid="{8880F3D8-11CC-4E34-A184-59FACF83CC97}"/>
    <cellStyle name="60% - Énfasis3 2" xfId="46" xr:uid="{3C20FC07-3AA1-49E2-8348-500FD7969AF1}"/>
    <cellStyle name="60% - Énfasis4 2" xfId="47" xr:uid="{45D244AF-8F01-4C4F-9D87-99842DEA612F}"/>
    <cellStyle name="60% - Énfasis5 2" xfId="48" xr:uid="{0B4B8396-0878-4572-B909-CC0305ED2A68}"/>
    <cellStyle name="60% - Énfasis6 2" xfId="49" xr:uid="{5863D319-345D-44A7-B4AA-01A211798FEE}"/>
    <cellStyle name="Bueno" xfId="14" builtinId="26" customBuiltin="1"/>
    <cellStyle name="Cálculo" xfId="18" builtinId="22" customBuiltin="1"/>
    <cellStyle name="Celda de comprobación" xfId="20" builtinId="23" customBuiltin="1"/>
    <cellStyle name="Celda vinculada" xfId="19" builtinId="24" customBuiltin="1"/>
    <cellStyle name="Encabezado 1" xfId="10" builtinId="16" customBuiltin="1"/>
    <cellStyle name="Encabezado 4" xfId="13" builtinId="19" customBuiltin="1"/>
    <cellStyle name="Énfasis1" xfId="25" builtinId="29" customBuiltin="1"/>
    <cellStyle name="Énfasis2" xfId="28" builtinId="33" customBuiltin="1"/>
    <cellStyle name="Énfasis3" xfId="31" builtinId="37" customBuiltin="1"/>
    <cellStyle name="Énfasis4" xfId="34" builtinId="41" customBuiltin="1"/>
    <cellStyle name="Énfasis5" xfId="37" builtinId="45" customBuiltin="1"/>
    <cellStyle name="Énfasis6" xfId="40" builtinId="49" customBuiltin="1"/>
    <cellStyle name="Entrada" xfId="16" builtinId="20" customBuiltin="1"/>
    <cellStyle name="Incorrecto" xfId="15" builtinId="27" customBuiltin="1"/>
    <cellStyle name="Millares 2" xfId="50" xr:uid="{9896D18E-D6A3-4E56-B9BD-50E524FD51FD}"/>
    <cellStyle name="Moneda" xfId="1" builtinId="4"/>
    <cellStyle name="Moneda 2" xfId="6" xr:uid="{00000000-0005-0000-0000-000001000000}"/>
    <cellStyle name="Moneda 2 2" xfId="7" xr:uid="{00000000-0005-0000-0000-000002000000}"/>
    <cellStyle name="Neutral 2" xfId="43" xr:uid="{59AA8549-746E-4FC6-BE2A-DBDE768CF39F}"/>
    <cellStyle name="Normal" xfId="0" builtinId="0"/>
    <cellStyle name="Normal 2" xfId="2" xr:uid="{00000000-0005-0000-0000-000004000000}"/>
    <cellStyle name="Normal 2 2" xfId="3" xr:uid="{00000000-0005-0000-0000-000005000000}"/>
    <cellStyle name="Notas" xfId="22" builtinId="10" customBuiltin="1"/>
    <cellStyle name="Porcentaje" xfId="8" builtinId="5"/>
    <cellStyle name="Porcentaje 2 2" xfId="5" xr:uid="{00000000-0005-0000-0000-000007000000}"/>
    <cellStyle name="Porcentaje 2 2 2" xfId="4" xr:uid="{00000000-0005-0000-0000-000008000000}"/>
    <cellStyle name="Salida" xfId="17" builtinId="21" customBuiltin="1"/>
    <cellStyle name="Texto de advertencia" xfId="21" builtinId="11" customBuiltin="1"/>
    <cellStyle name="Texto explicativo" xfId="23" builtinId="53" customBuiltin="1"/>
    <cellStyle name="Título" xfId="9" builtinId="15" customBuiltin="1"/>
    <cellStyle name="Título 2" xfId="11" builtinId="17" customBuiltin="1"/>
    <cellStyle name="Título 3" xfId="12" builtinId="18" customBuiltin="1"/>
    <cellStyle name="Total" xfId="2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SIPSA'!$A$29:$A$39</c:f>
              <c:strCache>
                <c:ptCount val="11"/>
                <c:pt idx="0">
                  <c:v>Ahuyama</c:v>
                </c:pt>
                <c:pt idx="1">
                  <c:v>Limón Tahití</c:v>
                </c:pt>
                <c:pt idx="2">
                  <c:v>Arroz riego</c:v>
                </c:pt>
                <c:pt idx="3">
                  <c:v>Mango</c:v>
                </c:pt>
                <c:pt idx="4">
                  <c:v>Aguacate hass</c:v>
                </c:pt>
                <c:pt idx="5">
                  <c:v>Café</c:v>
                </c:pt>
                <c:pt idx="6">
                  <c:v>Avicultura engorde</c:v>
                </c:pt>
                <c:pt idx="7">
                  <c:v>Porcicultura ceba</c:v>
                </c:pt>
                <c:pt idx="8">
                  <c:v>Porcicultura cría</c:v>
                </c:pt>
                <c:pt idx="9">
                  <c:v>Ganadería doble propósito (carne)</c:v>
                </c:pt>
                <c:pt idx="10">
                  <c:v>Ganadería doble propósito (leche)</c:v>
                </c:pt>
              </c:strCache>
            </c:strRef>
          </c:cat>
          <c:val>
            <c:numRef>
              <c:f>'4.3.3. PRECIOS PROMEDIO SIPSA'!$B$29:$B$39</c:f>
              <c:numCache>
                <c:formatCode>_("$"* #,##0.00_);_("$"* \(#,##0.00\);_("$"* "-"??_);_(@_)</c:formatCode>
                <c:ptCount val="11"/>
                <c:pt idx="0">
                  <c:v>1351</c:v>
                </c:pt>
                <c:pt idx="1">
                  <c:v>2295</c:v>
                </c:pt>
                <c:pt idx="2">
                  <c:v>3092.246537</c:v>
                </c:pt>
                <c:pt idx="3">
                  <c:v>3792.4002190000001</c:v>
                </c:pt>
                <c:pt idx="4">
                  <c:v>4851.6327389999997</c:v>
                </c:pt>
                <c:pt idx="5">
                  <c:v>21410.33252</c:v>
                </c:pt>
                <c:pt idx="6">
                  <c:v>8464</c:v>
                </c:pt>
                <c:pt idx="7">
                  <c:v>7303</c:v>
                </c:pt>
                <c:pt idx="8">
                  <c:v>7303</c:v>
                </c:pt>
                <c:pt idx="9">
                  <c:v>6277</c:v>
                </c:pt>
                <c:pt idx="10">
                  <c:v>1324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F-4D50-82B4-2D03CE218C0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54030560"/>
        <c:axId val="1354025568"/>
      </c:barChart>
      <c:catAx>
        <c:axId val="1354030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54025568"/>
        <c:crosses val="autoZero"/>
        <c:auto val="1"/>
        <c:lblAlgn val="ctr"/>
        <c:lblOffset val="100"/>
        <c:noMultiLvlLbl val="0"/>
      </c:catAx>
      <c:valAx>
        <c:axId val="135402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5403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-4.9205121779513945</c:v>
                </c:pt>
                <c:pt idx="1">
                  <c:v>22.663710600503407</c:v>
                </c:pt>
                <c:pt idx="2">
                  <c:v>6.5908946685556629</c:v>
                </c:pt>
                <c:pt idx="3">
                  <c:v>7.0099465727278414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78-4688-A6FC-45F3FCB1A9D1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-9.0909090909090935</c:v>
                </c:pt>
                <c:pt idx="1">
                  <c:v>55.05263157894737</c:v>
                </c:pt>
                <c:pt idx="2">
                  <c:v>24.779361846571618</c:v>
                </c:pt>
                <c:pt idx="3">
                  <c:v>-21.001088139281833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78-4688-A6FC-45F3FCB1A9D1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Arroz riego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25.861700589124197</c:v>
                </c:pt>
                <c:pt idx="1">
                  <c:v>-20.200905233143928</c:v>
                </c:pt>
                <c:pt idx="2">
                  <c:v>34.2657575999649</c:v>
                </c:pt>
                <c:pt idx="3">
                  <c:v>17.007573719593822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78-4688-A6FC-45F3FCB1A9D1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11.575554529409999</c:v>
                </c:pt>
                <c:pt idx="1">
                  <c:v>-0.67878494711341375</c:v>
                </c:pt>
                <c:pt idx="2">
                  <c:v>37.186492234420228</c:v>
                </c:pt>
                <c:pt idx="3">
                  <c:v>34.167800120261006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78-4688-A6FC-45F3FCB1A9D1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-29.071395240317315</c:v>
                </c:pt>
                <c:pt idx="1">
                  <c:v>25.394736842105274</c:v>
                </c:pt>
                <c:pt idx="2">
                  <c:v>58.81427072402937</c:v>
                </c:pt>
                <c:pt idx="3">
                  <c:v>-4.8893293690122164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78-4688-A6FC-45F3FCB1A9D1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Mango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-0.63988110775918017</c:v>
                </c:pt>
                <c:pt idx="1">
                  <c:v>-0.6856702318420389</c:v>
                </c:pt>
                <c:pt idx="2">
                  <c:v>41.544071924092293</c:v>
                </c:pt>
                <c:pt idx="3">
                  <c:v>3.0569548886747242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E78-4688-A6FC-45F3FCB1A9D1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E78-4688-A6FC-45F3FCB1A9D1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Avicultura postura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E78-4688-A6FC-45F3FCB1A9D1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-2.4012707113491985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E78-4688-A6FC-45F3FCB1A9D1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2.6232948583420779</c:v>
                </c:pt>
                <c:pt idx="1">
                  <c:v>15.337423312883431</c:v>
                </c:pt>
                <c:pt idx="2">
                  <c:v>39.893617021276611</c:v>
                </c:pt>
                <c:pt idx="3">
                  <c:v>25.602027883396687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E78-4688-A6FC-45F3FCB1A9D1}"/>
            </c:ext>
          </c:extLst>
        </c:ser>
        <c:ser>
          <c:idx val="10"/>
          <c:order val="10"/>
          <c:tx>
            <c:strRef>
              <c:f>'4.3.4. VARIACION $ PLAZAS MAYOR'!$B$29</c:f>
              <c:strCache>
                <c:ptCount val="1"/>
                <c:pt idx="0">
                  <c:v>Porcicultura ceba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E78-4688-A6FC-45F3FCB1A9D1}"/>
            </c:ext>
          </c:extLst>
        </c:ser>
        <c:ser>
          <c:idx val="11"/>
          <c:order val="11"/>
          <c:tx>
            <c:strRef>
              <c:f>'4.3.4. VARIACION $ PLAZAS MAYOR'!$B$30</c:f>
              <c:strCache>
                <c:ptCount val="1"/>
                <c:pt idx="0">
                  <c:v>Porcicultura cría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E78-4688-A6FC-45F3FCB1A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6824559"/>
        <c:axId val="1746063679"/>
      </c:lineChart>
      <c:catAx>
        <c:axId val="1286824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46063679"/>
        <c:crosses val="autoZero"/>
        <c:auto val="1"/>
        <c:lblAlgn val="ctr"/>
        <c:lblOffset val="100"/>
        <c:noMultiLvlLbl val="0"/>
      </c:catAx>
      <c:valAx>
        <c:axId val="174606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225727252843394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6824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902970</xdr:colOff>
      <xdr:row>22</xdr:row>
      <xdr:rowOff>22860</xdr:rowOff>
    </xdr:from>
    <xdr:to>
      <xdr:col>9</xdr:col>
      <xdr:colOff>72390</xdr:colOff>
      <xdr:row>45</xdr:row>
      <xdr:rowOff>45720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16E914A-0A1C-4919-8132-F07FFBAF4F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0</xdr:row>
      <xdr:rowOff>33867</xdr:rowOff>
    </xdr:from>
    <xdr:to>
      <xdr:col>15</xdr:col>
      <xdr:colOff>361950</xdr:colOff>
      <xdr:row>17</xdr:row>
      <xdr:rowOff>28575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0230FB31-C4F0-4CAB-82DF-0BEDBB9976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9"/>
  <sheetViews>
    <sheetView workbookViewId="0">
      <selection activeCell="E11" sqref="E11"/>
    </sheetView>
  </sheetViews>
  <sheetFormatPr baseColWidth="10" defaultColWidth="11.3984375" defaultRowHeight="13.8"/>
  <cols>
    <col min="2" max="2" width="65.296875" bestFit="1" customWidth="1"/>
    <col min="3" max="3" width="16.3984375" customWidth="1"/>
    <col min="4" max="4" width="11" customWidth="1"/>
    <col min="5" max="5" width="44.59765625" bestFit="1" customWidth="1"/>
  </cols>
  <sheetData>
    <row r="3" spans="2:5">
      <c r="B3" s="65" t="s">
        <v>0</v>
      </c>
      <c r="C3" s="65"/>
      <c r="D3" s="65"/>
      <c r="E3" s="65"/>
    </row>
    <row r="4" spans="2:5" ht="39.6">
      <c r="B4" s="19" t="s">
        <v>1</v>
      </c>
      <c r="C4" s="19" t="s">
        <v>2</v>
      </c>
      <c r="D4" s="19" t="s">
        <v>3</v>
      </c>
      <c r="E4" s="19" t="s">
        <v>4</v>
      </c>
    </row>
    <row r="5" spans="2:5">
      <c r="B5" s="31" t="s">
        <v>5</v>
      </c>
      <c r="C5" s="31" t="s">
        <v>6</v>
      </c>
      <c r="D5" s="40">
        <v>7</v>
      </c>
      <c r="E5" s="42" t="s">
        <v>7</v>
      </c>
    </row>
    <row r="6" spans="2:5">
      <c r="B6" s="31" t="s">
        <v>5</v>
      </c>
      <c r="C6" s="31" t="s">
        <v>8</v>
      </c>
      <c r="D6" s="40">
        <v>7</v>
      </c>
      <c r="E6" s="42" t="s">
        <v>7</v>
      </c>
    </row>
    <row r="7" spans="2:5">
      <c r="B7" s="31" t="s">
        <v>9</v>
      </c>
      <c r="C7" s="31" t="s">
        <v>10</v>
      </c>
      <c r="D7" s="40">
        <v>90</v>
      </c>
      <c r="E7" s="42" t="s">
        <v>11</v>
      </c>
    </row>
    <row r="8" spans="2:5">
      <c r="B8" s="31" t="s">
        <v>9</v>
      </c>
      <c r="C8" s="31" t="s">
        <v>12</v>
      </c>
      <c r="D8" s="40">
        <v>90</v>
      </c>
      <c r="E8" s="42" t="s">
        <v>11</v>
      </c>
    </row>
    <row r="9" spans="2:5">
      <c r="B9" s="31" t="s">
        <v>13</v>
      </c>
      <c r="C9" s="31" t="s">
        <v>14</v>
      </c>
      <c r="D9" s="40">
        <v>38</v>
      </c>
      <c r="E9" s="42" t="s">
        <v>15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11"/>
  <sheetViews>
    <sheetView zoomScale="70" zoomScaleNormal="70" workbookViewId="0">
      <selection activeCell="D12" sqref="D12"/>
    </sheetView>
  </sheetViews>
  <sheetFormatPr baseColWidth="10" defaultColWidth="11.3984375" defaultRowHeight="13.8"/>
  <cols>
    <col min="2" max="2" width="59.59765625" bestFit="1" customWidth="1"/>
    <col min="3" max="3" width="13" bestFit="1" customWidth="1"/>
    <col min="4" max="4" width="17.3984375" bestFit="1" customWidth="1"/>
    <col min="5" max="5" width="19.296875" bestFit="1" customWidth="1"/>
    <col min="6" max="6" width="19.8984375" bestFit="1" customWidth="1"/>
    <col min="7" max="7" width="12.8984375" customWidth="1"/>
    <col min="8" max="8" width="30.3984375" bestFit="1" customWidth="1"/>
  </cols>
  <sheetData>
    <row r="3" spans="2:8">
      <c r="B3" s="67" t="s">
        <v>16</v>
      </c>
      <c r="C3" s="67"/>
      <c r="D3" s="67"/>
      <c r="E3" s="67"/>
      <c r="F3" s="67"/>
      <c r="G3" s="67"/>
      <c r="H3" s="67"/>
    </row>
    <row r="4" spans="2:8" ht="38.4" customHeight="1">
      <c r="B4" s="68" t="s">
        <v>1</v>
      </c>
      <c r="C4" s="68" t="s">
        <v>17</v>
      </c>
      <c r="D4" s="68" t="s">
        <v>18</v>
      </c>
      <c r="E4" s="19" t="s">
        <v>19</v>
      </c>
      <c r="F4" s="68" t="s">
        <v>20</v>
      </c>
      <c r="G4" s="68" t="s">
        <v>21</v>
      </c>
      <c r="H4" s="19" t="s">
        <v>22</v>
      </c>
    </row>
    <row r="5" spans="2:8">
      <c r="B5" s="68"/>
      <c r="C5" s="68"/>
      <c r="D5" s="68"/>
      <c r="E5" s="19" t="s">
        <v>23</v>
      </c>
      <c r="F5" s="68"/>
      <c r="G5" s="68"/>
      <c r="H5" s="19" t="s">
        <v>23</v>
      </c>
    </row>
    <row r="6" spans="2:8" ht="22.2" customHeight="1">
      <c r="B6" s="31" t="s">
        <v>5</v>
      </c>
      <c r="C6" s="31" t="s">
        <v>6</v>
      </c>
      <c r="D6" s="31" t="s">
        <v>24</v>
      </c>
      <c r="E6" s="31" t="s">
        <v>25</v>
      </c>
      <c r="F6" s="43">
        <v>1</v>
      </c>
      <c r="G6" s="31" t="s">
        <v>26</v>
      </c>
      <c r="H6" s="31" t="s">
        <v>27</v>
      </c>
    </row>
    <row r="7" spans="2:8" ht="22.2" customHeight="1">
      <c r="B7" s="31" t="s">
        <v>5</v>
      </c>
      <c r="C7" s="31" t="s">
        <v>8</v>
      </c>
      <c r="D7" s="31" t="s">
        <v>28</v>
      </c>
      <c r="E7" s="31" t="s">
        <v>25</v>
      </c>
      <c r="F7" s="43">
        <v>1</v>
      </c>
      <c r="G7" s="31" t="s">
        <v>26</v>
      </c>
      <c r="H7" s="38" t="s">
        <v>29</v>
      </c>
    </row>
    <row r="8" spans="2:8" ht="22.2" customHeight="1">
      <c r="B8" s="31" t="s">
        <v>9</v>
      </c>
      <c r="C8" s="31" t="s">
        <v>10</v>
      </c>
      <c r="D8" s="31" t="s">
        <v>28</v>
      </c>
      <c r="E8" s="31" t="s">
        <v>25</v>
      </c>
      <c r="F8" s="43">
        <v>1</v>
      </c>
      <c r="G8" s="31" t="s">
        <v>26</v>
      </c>
      <c r="H8" s="38" t="s">
        <v>29</v>
      </c>
    </row>
    <row r="9" spans="2:8" ht="22.2" customHeight="1">
      <c r="B9" s="31" t="s">
        <v>9</v>
      </c>
      <c r="C9" s="31" t="s">
        <v>12</v>
      </c>
      <c r="D9" s="31" t="s">
        <v>28</v>
      </c>
      <c r="E9" s="31" t="s">
        <v>25</v>
      </c>
      <c r="F9" s="43">
        <v>1</v>
      </c>
      <c r="G9" s="31" t="s">
        <v>26</v>
      </c>
      <c r="H9" s="38" t="s">
        <v>29</v>
      </c>
    </row>
    <row r="10" spans="2:8" ht="22.2" customHeight="1">
      <c r="B10" s="31" t="s">
        <v>13</v>
      </c>
      <c r="C10" s="31" t="s">
        <v>14</v>
      </c>
      <c r="D10" s="31" t="s">
        <v>28</v>
      </c>
      <c r="E10" s="31" t="s">
        <v>30</v>
      </c>
      <c r="F10" s="43">
        <v>1</v>
      </c>
      <c r="G10" s="31" t="s">
        <v>31</v>
      </c>
      <c r="H10" s="31" t="s">
        <v>32</v>
      </c>
    </row>
    <row r="11" spans="2:8">
      <c r="B11" s="66" t="s">
        <v>33</v>
      </c>
      <c r="C11" s="66"/>
      <c r="D11" s="66"/>
      <c r="E11" s="66"/>
      <c r="F11" s="66"/>
      <c r="G11" s="66"/>
      <c r="H11" s="66"/>
    </row>
  </sheetData>
  <mergeCells count="7">
    <mergeCell ref="B11:H11"/>
    <mergeCell ref="B3:H3"/>
    <mergeCell ref="B4:B5"/>
    <mergeCell ref="C4:C5"/>
    <mergeCell ref="D4:D5"/>
    <mergeCell ref="F4:F5"/>
    <mergeCell ref="G4:G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8"/>
  <sheetViews>
    <sheetView topLeftCell="A4" workbookViewId="0">
      <selection activeCell="D6" sqref="D6:D17"/>
    </sheetView>
  </sheetViews>
  <sheetFormatPr baseColWidth="10" defaultColWidth="11.3984375" defaultRowHeight="13.8"/>
  <cols>
    <col min="2" max="2" width="31.296875" customWidth="1"/>
    <col min="3" max="3" width="20.59765625" customWidth="1"/>
    <col min="4" max="4" width="21.09765625" customWidth="1"/>
    <col min="5" max="5" width="24.8984375" customWidth="1"/>
    <col min="6" max="6" width="32" bestFit="1" customWidth="1"/>
  </cols>
  <sheetData>
    <row r="4" spans="2:6">
      <c r="B4" s="67" t="s">
        <v>34</v>
      </c>
      <c r="C4" s="67"/>
      <c r="D4" s="67"/>
      <c r="E4" s="67"/>
      <c r="F4" s="67"/>
    </row>
    <row r="5" spans="2:6" ht="26.4">
      <c r="B5" s="19" t="s">
        <v>35</v>
      </c>
      <c r="C5" s="19" t="s">
        <v>36</v>
      </c>
      <c r="D5" s="19" t="s">
        <v>37</v>
      </c>
      <c r="E5" s="19" t="s">
        <v>38</v>
      </c>
      <c r="F5" s="19" t="s">
        <v>39</v>
      </c>
    </row>
    <row r="6" spans="2:6" ht="21" customHeight="1">
      <c r="B6" s="39" t="s">
        <v>40</v>
      </c>
      <c r="C6" s="46" t="s">
        <v>41</v>
      </c>
      <c r="D6" s="32" t="s">
        <v>42</v>
      </c>
      <c r="E6" s="46" t="s">
        <v>43</v>
      </c>
      <c r="F6" s="46" t="s">
        <v>44</v>
      </c>
    </row>
    <row r="7" spans="2:6" ht="21" customHeight="1">
      <c r="B7" s="44" t="s">
        <v>45</v>
      </c>
      <c r="C7" s="45" t="s">
        <v>46</v>
      </c>
      <c r="D7" s="45" t="s">
        <v>8</v>
      </c>
      <c r="E7" s="46" t="s">
        <v>43</v>
      </c>
      <c r="F7" s="46" t="s">
        <v>44</v>
      </c>
    </row>
    <row r="8" spans="2:6" ht="21" customHeight="1">
      <c r="B8" s="44" t="s">
        <v>47</v>
      </c>
      <c r="C8" s="45" t="s">
        <v>48</v>
      </c>
      <c r="D8" s="45" t="s">
        <v>6</v>
      </c>
      <c r="E8" s="46" t="s">
        <v>43</v>
      </c>
      <c r="F8" s="46" t="s">
        <v>44</v>
      </c>
    </row>
    <row r="9" spans="2:6" ht="21" customHeight="1">
      <c r="B9" s="44" t="s">
        <v>47</v>
      </c>
      <c r="C9" s="45" t="s">
        <v>48</v>
      </c>
      <c r="D9" s="45" t="s">
        <v>49</v>
      </c>
      <c r="E9" s="46" t="s">
        <v>43</v>
      </c>
      <c r="F9" s="46" t="s">
        <v>44</v>
      </c>
    </row>
    <row r="10" spans="2:6" ht="21" customHeight="1">
      <c r="B10" s="44" t="s">
        <v>50</v>
      </c>
      <c r="C10" s="45" t="s">
        <v>48</v>
      </c>
      <c r="D10" s="45" t="s">
        <v>51</v>
      </c>
      <c r="E10" s="46" t="s">
        <v>43</v>
      </c>
      <c r="F10" s="46" t="s">
        <v>44</v>
      </c>
    </row>
    <row r="11" spans="2:6" ht="21" customHeight="1">
      <c r="B11" s="44" t="s">
        <v>50</v>
      </c>
      <c r="C11" s="45" t="s">
        <v>48</v>
      </c>
      <c r="D11" s="45" t="s">
        <v>52</v>
      </c>
      <c r="E11" s="46" t="s">
        <v>43</v>
      </c>
      <c r="F11" s="46" t="s">
        <v>44</v>
      </c>
    </row>
    <row r="12" spans="2:6" ht="21" customHeight="1">
      <c r="B12" s="44" t="s">
        <v>50</v>
      </c>
      <c r="C12" s="45" t="s">
        <v>48</v>
      </c>
      <c r="D12" s="45" t="s">
        <v>53</v>
      </c>
      <c r="E12" s="46" t="s">
        <v>43</v>
      </c>
      <c r="F12" s="46" t="s">
        <v>44</v>
      </c>
    </row>
    <row r="13" spans="2:6">
      <c r="B13" s="44" t="s">
        <v>54</v>
      </c>
      <c r="C13" s="45" t="s">
        <v>55</v>
      </c>
      <c r="D13" s="45" t="s">
        <v>56</v>
      </c>
      <c r="E13" s="46" t="s">
        <v>43</v>
      </c>
      <c r="F13" s="46" t="s">
        <v>44</v>
      </c>
    </row>
    <row r="14" spans="2:6">
      <c r="B14" s="44" t="s">
        <v>54</v>
      </c>
      <c r="C14" s="45" t="s">
        <v>55</v>
      </c>
      <c r="D14" s="45" t="s">
        <v>57</v>
      </c>
      <c r="E14" s="46" t="s">
        <v>43</v>
      </c>
      <c r="F14" s="46" t="s">
        <v>44</v>
      </c>
    </row>
    <row r="15" spans="2:6">
      <c r="B15" s="44" t="s">
        <v>54</v>
      </c>
      <c r="C15" s="45" t="s">
        <v>55</v>
      </c>
      <c r="D15" s="45" t="s">
        <v>58</v>
      </c>
      <c r="E15" s="46" t="s">
        <v>43</v>
      </c>
      <c r="F15" s="46" t="s">
        <v>44</v>
      </c>
    </row>
    <row r="16" spans="2:6" ht="27.6">
      <c r="B16" s="44" t="s">
        <v>59</v>
      </c>
      <c r="C16" s="45" t="s">
        <v>60</v>
      </c>
      <c r="D16" s="45" t="s">
        <v>14</v>
      </c>
      <c r="E16" s="46" t="s">
        <v>43</v>
      </c>
      <c r="F16" s="46" t="s">
        <v>61</v>
      </c>
    </row>
    <row r="17" spans="2:6">
      <c r="B17" s="44" t="s">
        <v>62</v>
      </c>
      <c r="C17" s="45" t="s">
        <v>48</v>
      </c>
      <c r="D17" s="45" t="s">
        <v>63</v>
      </c>
      <c r="E17" s="46" t="s">
        <v>43</v>
      </c>
      <c r="F17" s="46" t="s">
        <v>64</v>
      </c>
    </row>
    <row r="18" spans="2:6">
      <c r="B18" s="66" t="s">
        <v>33</v>
      </c>
      <c r="C18" s="66"/>
      <c r="D18" s="66"/>
      <c r="E18" s="66"/>
      <c r="F18" s="66"/>
    </row>
  </sheetData>
  <mergeCells count="2">
    <mergeCell ref="B18:F18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20"/>
  <sheetViews>
    <sheetView topLeftCell="A4" zoomScale="112" zoomScaleNormal="112" workbookViewId="0">
      <selection activeCell="C18" sqref="C18"/>
    </sheetView>
  </sheetViews>
  <sheetFormatPr baseColWidth="10" defaultColWidth="11.3984375" defaultRowHeight="13.8"/>
  <cols>
    <col min="2" max="2" width="32.59765625" bestFit="1" customWidth="1"/>
    <col min="3" max="3" width="18.09765625" bestFit="1" customWidth="1"/>
    <col min="4" max="4" width="19.59765625" bestFit="1" customWidth="1"/>
    <col min="5" max="5" width="11.296875" customWidth="1"/>
    <col min="7" max="7" width="26.8984375" customWidth="1"/>
  </cols>
  <sheetData>
    <row r="4" spans="2:7">
      <c r="B4" s="69" t="s">
        <v>65</v>
      </c>
      <c r="C4" s="69"/>
      <c r="D4" s="69"/>
      <c r="E4" s="69"/>
      <c r="F4" s="69"/>
      <c r="G4" s="69"/>
    </row>
    <row r="5" spans="2:7" ht="26.4">
      <c r="B5" s="19" t="s">
        <v>66</v>
      </c>
      <c r="C5" s="19" t="s">
        <v>67</v>
      </c>
      <c r="D5" s="19" t="s">
        <v>68</v>
      </c>
      <c r="E5" s="19" t="s">
        <v>69</v>
      </c>
      <c r="F5" s="19" t="s">
        <v>70</v>
      </c>
      <c r="G5" s="19" t="s">
        <v>71</v>
      </c>
    </row>
    <row r="6" spans="2:7" ht="20.399999999999999" customHeight="1">
      <c r="B6" s="44" t="s">
        <v>50</v>
      </c>
      <c r="C6" s="45" t="s">
        <v>52</v>
      </c>
      <c r="D6" s="47" t="s">
        <v>28</v>
      </c>
      <c r="E6" s="47" t="s">
        <v>72</v>
      </c>
      <c r="F6" s="47" t="s">
        <v>26</v>
      </c>
      <c r="G6" s="47" t="s">
        <v>73</v>
      </c>
    </row>
    <row r="7" spans="2:7" ht="20.399999999999999" customHeight="1">
      <c r="B7" s="44" t="s">
        <v>50</v>
      </c>
      <c r="C7" s="45" t="s">
        <v>53</v>
      </c>
      <c r="D7" s="47" t="s">
        <v>74</v>
      </c>
      <c r="E7" s="47" t="s">
        <v>72</v>
      </c>
      <c r="F7" s="47" t="s">
        <v>31</v>
      </c>
      <c r="G7" s="47" t="s">
        <v>75</v>
      </c>
    </row>
    <row r="8" spans="2:7" ht="20.399999999999999" customHeight="1">
      <c r="B8" s="44" t="s">
        <v>59</v>
      </c>
      <c r="C8" s="45" t="s">
        <v>14</v>
      </c>
      <c r="D8" s="47" t="s">
        <v>28</v>
      </c>
      <c r="E8" s="47" t="s">
        <v>72</v>
      </c>
      <c r="F8" s="47" t="s">
        <v>31</v>
      </c>
      <c r="G8" s="47" t="s">
        <v>75</v>
      </c>
    </row>
    <row r="9" spans="2:7" ht="20.399999999999999" customHeight="1">
      <c r="B9" s="44" t="s">
        <v>62</v>
      </c>
      <c r="C9" s="45" t="s">
        <v>63</v>
      </c>
      <c r="D9" s="47" t="s">
        <v>76</v>
      </c>
      <c r="E9" s="47" t="s">
        <v>72</v>
      </c>
      <c r="F9" s="47" t="s">
        <v>26</v>
      </c>
      <c r="G9" s="47" t="s">
        <v>75</v>
      </c>
    </row>
    <row r="10" spans="2:7" ht="20.399999999999999" customHeight="1">
      <c r="B10" s="44" t="s">
        <v>45</v>
      </c>
      <c r="C10" s="45" t="s">
        <v>8</v>
      </c>
      <c r="D10" s="47" t="s">
        <v>77</v>
      </c>
      <c r="E10" s="47" t="s">
        <v>72</v>
      </c>
      <c r="F10" s="47" t="s">
        <v>31</v>
      </c>
      <c r="G10" s="47" t="s">
        <v>75</v>
      </c>
    </row>
    <row r="11" spans="2:7" ht="20.399999999999999" customHeight="1">
      <c r="B11" s="44" t="s">
        <v>54</v>
      </c>
      <c r="C11" s="45" t="s">
        <v>56</v>
      </c>
      <c r="D11" s="47" t="s">
        <v>77</v>
      </c>
      <c r="E11" s="47" t="s">
        <v>72</v>
      </c>
      <c r="F11" s="47" t="s">
        <v>26</v>
      </c>
      <c r="G11" s="47" t="s">
        <v>73</v>
      </c>
    </row>
    <row r="12" spans="2:7">
      <c r="B12" s="44" t="s">
        <v>47</v>
      </c>
      <c r="C12" s="45" t="s">
        <v>49</v>
      </c>
      <c r="D12" s="47" t="s">
        <v>78</v>
      </c>
      <c r="E12" s="47" t="s">
        <v>72</v>
      </c>
      <c r="F12" s="47" t="s">
        <v>26</v>
      </c>
      <c r="G12" s="47" t="s">
        <v>75</v>
      </c>
    </row>
    <row r="13" spans="2:7">
      <c r="B13" s="44" t="s">
        <v>47</v>
      </c>
      <c r="C13" s="45" t="s">
        <v>6</v>
      </c>
      <c r="D13" s="47" t="s">
        <v>79</v>
      </c>
      <c r="E13" s="47" t="s">
        <v>72</v>
      </c>
      <c r="F13" s="47" t="s">
        <v>26</v>
      </c>
      <c r="G13" s="47" t="s">
        <v>75</v>
      </c>
    </row>
    <row r="14" spans="2:7">
      <c r="B14" s="44" t="s">
        <v>54</v>
      </c>
      <c r="C14" s="45" t="s">
        <v>58</v>
      </c>
      <c r="D14" s="47" t="s">
        <v>28</v>
      </c>
      <c r="E14" s="47" t="s">
        <v>72</v>
      </c>
      <c r="F14" s="47" t="s">
        <v>26</v>
      </c>
      <c r="G14" s="47" t="s">
        <v>73</v>
      </c>
    </row>
    <row r="15" spans="2:7">
      <c r="B15" s="44" t="s">
        <v>50</v>
      </c>
      <c r="C15" s="45" t="s">
        <v>51</v>
      </c>
      <c r="D15" s="47" t="s">
        <v>28</v>
      </c>
      <c r="E15" s="47" t="s">
        <v>72</v>
      </c>
      <c r="F15" s="47" t="s">
        <v>26</v>
      </c>
      <c r="G15" s="47" t="s">
        <v>73</v>
      </c>
    </row>
    <row r="16" spans="2:7">
      <c r="B16" s="44" t="s">
        <v>54</v>
      </c>
      <c r="C16" s="45" t="s">
        <v>57</v>
      </c>
      <c r="D16" s="47" t="s">
        <v>77</v>
      </c>
      <c r="E16" s="47" t="s">
        <v>72</v>
      </c>
      <c r="F16" s="47" t="s">
        <v>26</v>
      </c>
      <c r="G16" s="47" t="s">
        <v>73</v>
      </c>
    </row>
    <row r="20" spans="2:7">
      <c r="B20" s="69" t="s">
        <v>33</v>
      </c>
      <c r="C20" s="69"/>
      <c r="D20" s="69"/>
      <c r="E20" s="69"/>
      <c r="F20" s="69"/>
      <c r="G20" s="69"/>
    </row>
  </sheetData>
  <sortState xmlns:xlrd2="http://schemas.microsoft.com/office/spreadsheetml/2017/richdata2" ref="B6:G16">
    <sortCondition ref="C5:C16"/>
  </sortState>
  <mergeCells count="2">
    <mergeCell ref="B4:G4"/>
    <mergeCell ref="B20:G2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0"/>
  <sheetViews>
    <sheetView zoomScaleNormal="100" workbookViewId="0">
      <selection activeCell="B8" sqref="B8:B9"/>
    </sheetView>
  </sheetViews>
  <sheetFormatPr baseColWidth="10" defaultColWidth="11.3984375" defaultRowHeight="13.8"/>
  <cols>
    <col min="1" max="1" width="10.8984375" bestFit="1" customWidth="1"/>
    <col min="2" max="2" width="28.59765625" customWidth="1"/>
    <col min="3" max="3" width="21" customWidth="1"/>
    <col min="4" max="4" width="17.3984375" customWidth="1"/>
    <col min="5" max="5" width="6.59765625" customWidth="1"/>
    <col min="6" max="6" width="26.8984375" bestFit="1" customWidth="1"/>
    <col min="7" max="7" width="12.296875" customWidth="1"/>
    <col min="8" max="8" width="9.59765625" customWidth="1"/>
    <col min="9" max="9" width="12" customWidth="1"/>
    <col min="10" max="10" width="8.59765625" customWidth="1"/>
    <col min="11" max="11" width="4.3984375" customWidth="1"/>
    <col min="14" max="14" width="25.69921875" customWidth="1"/>
  </cols>
  <sheetData>
    <row r="2" spans="1:9">
      <c r="A2" s="69" t="s">
        <v>80</v>
      </c>
      <c r="B2" s="69"/>
      <c r="C2" s="69"/>
      <c r="D2" s="69"/>
      <c r="E2" s="69"/>
      <c r="F2" s="69"/>
      <c r="G2" s="69"/>
      <c r="H2" s="69"/>
    </row>
    <row r="3" spans="1:9" ht="33.6" customHeight="1">
      <c r="A3" s="73" t="s">
        <v>81</v>
      </c>
      <c r="B3" s="73" t="s">
        <v>82</v>
      </c>
      <c r="C3" s="73" t="s">
        <v>83</v>
      </c>
      <c r="D3" s="73" t="s">
        <v>84</v>
      </c>
      <c r="E3" s="73"/>
      <c r="F3" s="73" t="s">
        <v>22</v>
      </c>
      <c r="G3" s="23" t="s">
        <v>85</v>
      </c>
      <c r="H3" s="23" t="s">
        <v>86</v>
      </c>
      <c r="I3" s="23" t="s">
        <v>87</v>
      </c>
    </row>
    <row r="4" spans="1:9">
      <c r="A4" s="73"/>
      <c r="B4" s="73"/>
      <c r="C4" s="73"/>
      <c r="D4" s="23" t="s">
        <v>88</v>
      </c>
      <c r="E4" s="23" t="s">
        <v>89</v>
      </c>
      <c r="F4" s="73"/>
      <c r="G4" s="23" t="s">
        <v>90</v>
      </c>
      <c r="H4" s="23" t="s">
        <v>90</v>
      </c>
      <c r="I4" s="24" t="s">
        <v>91</v>
      </c>
    </row>
    <row r="5" spans="1:9">
      <c r="A5" s="22" t="s">
        <v>92</v>
      </c>
      <c r="B5" s="22" t="s">
        <v>93</v>
      </c>
      <c r="C5" s="47" t="s">
        <v>78</v>
      </c>
      <c r="D5" s="22" t="s">
        <v>25</v>
      </c>
      <c r="E5" s="26">
        <v>1</v>
      </c>
      <c r="F5" s="9" t="s">
        <v>27</v>
      </c>
      <c r="G5" s="51">
        <f>1000/30</f>
        <v>33.333333333333336</v>
      </c>
      <c r="H5" s="51">
        <v>467</v>
      </c>
      <c r="I5" s="27">
        <f>G5/H5</f>
        <v>7.1377587437544618E-2</v>
      </c>
    </row>
    <row r="6" spans="1:9">
      <c r="A6" s="70" t="s">
        <v>94</v>
      </c>
      <c r="B6" s="22" t="s">
        <v>53</v>
      </c>
      <c r="C6" s="47" t="s">
        <v>74</v>
      </c>
      <c r="D6" s="22" t="s">
        <v>25</v>
      </c>
      <c r="E6" s="26">
        <v>1</v>
      </c>
      <c r="F6" s="9" t="s">
        <v>29</v>
      </c>
      <c r="G6" s="51">
        <v>0</v>
      </c>
      <c r="H6" s="51">
        <v>250</v>
      </c>
      <c r="I6" s="27">
        <v>0</v>
      </c>
    </row>
    <row r="7" spans="1:9">
      <c r="A7" s="71"/>
      <c r="B7" s="22" t="s">
        <v>95</v>
      </c>
      <c r="C7" s="47" t="s">
        <v>28</v>
      </c>
      <c r="D7" s="22" t="s">
        <v>25</v>
      </c>
      <c r="E7" s="26">
        <v>1</v>
      </c>
      <c r="F7" s="9" t="s">
        <v>29</v>
      </c>
      <c r="G7" s="51">
        <v>0</v>
      </c>
      <c r="H7" s="51">
        <v>1200</v>
      </c>
      <c r="I7" s="27">
        <f t="shared" ref="I7:I16" si="0">G7/H7</f>
        <v>0</v>
      </c>
    </row>
    <row r="8" spans="1:9">
      <c r="A8" s="71"/>
      <c r="B8" s="22" t="s">
        <v>96</v>
      </c>
      <c r="C8" s="47" t="s">
        <v>77</v>
      </c>
      <c r="D8" s="22" t="s">
        <v>25</v>
      </c>
      <c r="E8" s="26">
        <v>1</v>
      </c>
      <c r="F8" s="33" t="s">
        <v>29</v>
      </c>
      <c r="G8" s="51">
        <v>0</v>
      </c>
      <c r="H8" s="49">
        <v>8000</v>
      </c>
      <c r="I8" s="34">
        <f t="shared" si="0"/>
        <v>0</v>
      </c>
    </row>
    <row r="9" spans="1:9">
      <c r="A9" s="71"/>
      <c r="B9" s="22" t="s">
        <v>97</v>
      </c>
      <c r="C9" s="47" t="s">
        <v>98</v>
      </c>
      <c r="D9" s="22" t="s">
        <v>25</v>
      </c>
      <c r="E9" s="26">
        <v>2</v>
      </c>
      <c r="F9" s="33" t="s">
        <v>29</v>
      </c>
      <c r="G9" s="51">
        <v>0</v>
      </c>
      <c r="H9" s="49">
        <v>2000</v>
      </c>
      <c r="I9" s="34">
        <f t="shared" si="0"/>
        <v>0</v>
      </c>
    </row>
    <row r="10" spans="1:9">
      <c r="A10" s="72"/>
      <c r="B10" s="22" t="s">
        <v>99</v>
      </c>
      <c r="C10" s="48" t="s">
        <v>28</v>
      </c>
      <c r="D10" s="22" t="s">
        <v>25</v>
      </c>
      <c r="E10" s="26">
        <v>1</v>
      </c>
      <c r="F10" s="33" t="s">
        <v>29</v>
      </c>
      <c r="G10" s="51">
        <v>0</v>
      </c>
      <c r="H10" s="51">
        <v>533</v>
      </c>
      <c r="I10" s="34">
        <f t="shared" si="0"/>
        <v>0</v>
      </c>
    </row>
    <row r="11" spans="1:9">
      <c r="A11" s="41" t="s">
        <v>100</v>
      </c>
      <c r="B11" s="22" t="s">
        <v>101</v>
      </c>
      <c r="C11" s="47" t="s">
        <v>77</v>
      </c>
      <c r="D11" s="22" t="s">
        <v>25</v>
      </c>
      <c r="E11" s="26">
        <v>1</v>
      </c>
      <c r="F11" s="33" t="s">
        <v>29</v>
      </c>
      <c r="G11" s="51">
        <v>0</v>
      </c>
      <c r="H11" s="51">
        <v>12000</v>
      </c>
      <c r="I11" s="34">
        <f t="shared" si="0"/>
        <v>0</v>
      </c>
    </row>
    <row r="12" spans="1:9">
      <c r="A12" s="22" t="s">
        <v>102</v>
      </c>
      <c r="B12" s="22" t="s">
        <v>12</v>
      </c>
      <c r="C12" s="47" t="s">
        <v>28</v>
      </c>
      <c r="D12" s="22" t="s">
        <v>25</v>
      </c>
      <c r="E12" s="26">
        <v>1</v>
      </c>
      <c r="F12" s="33" t="s">
        <v>29</v>
      </c>
      <c r="G12" s="51">
        <v>0</v>
      </c>
      <c r="H12" s="51">
        <v>160</v>
      </c>
      <c r="I12" s="34">
        <f t="shared" si="0"/>
        <v>0</v>
      </c>
    </row>
    <row r="13" spans="1:9" ht="14.4" customHeight="1">
      <c r="A13" s="22" t="s">
        <v>103</v>
      </c>
      <c r="B13" s="22" t="s">
        <v>104</v>
      </c>
      <c r="C13" s="47" t="s">
        <v>76</v>
      </c>
      <c r="D13" s="22" t="s">
        <v>25</v>
      </c>
      <c r="E13" s="26">
        <v>1</v>
      </c>
      <c r="F13" s="9" t="s">
        <v>105</v>
      </c>
      <c r="G13" s="50">
        <v>40</v>
      </c>
      <c r="H13" s="50">
        <v>18800</v>
      </c>
      <c r="I13" s="35">
        <f t="shared" si="0"/>
        <v>2.1276595744680851E-3</v>
      </c>
    </row>
    <row r="14" spans="1:9">
      <c r="A14" s="22" t="s">
        <v>106</v>
      </c>
      <c r="B14" s="22" t="s">
        <v>107</v>
      </c>
      <c r="C14" s="47" t="s">
        <v>77</v>
      </c>
      <c r="D14" s="22" t="s">
        <v>25</v>
      </c>
      <c r="E14" s="26">
        <v>1</v>
      </c>
      <c r="F14" s="33" t="s">
        <v>29</v>
      </c>
      <c r="G14" s="51">
        <v>0</v>
      </c>
      <c r="H14" s="51">
        <v>12000</v>
      </c>
      <c r="I14" s="27">
        <f t="shared" si="0"/>
        <v>0</v>
      </c>
    </row>
    <row r="15" spans="1:9">
      <c r="A15" s="22" t="s">
        <v>108</v>
      </c>
      <c r="B15" s="22" t="s">
        <v>109</v>
      </c>
      <c r="C15" s="47" t="s">
        <v>28</v>
      </c>
      <c r="D15" s="22" t="s">
        <v>30</v>
      </c>
      <c r="E15" s="26">
        <v>1</v>
      </c>
      <c r="F15" s="9" t="s">
        <v>110</v>
      </c>
      <c r="G15" s="51">
        <v>32</v>
      </c>
      <c r="H15" s="51">
        <v>1480</v>
      </c>
      <c r="I15" s="27">
        <f t="shared" si="0"/>
        <v>2.1621621621621623E-2</v>
      </c>
    </row>
    <row r="16" spans="1:9">
      <c r="A16" s="22" t="s">
        <v>111</v>
      </c>
      <c r="B16" s="22" t="s">
        <v>112</v>
      </c>
      <c r="C16" s="47" t="s">
        <v>77</v>
      </c>
      <c r="D16" s="22" t="s">
        <v>25</v>
      </c>
      <c r="E16" s="26">
        <v>1</v>
      </c>
      <c r="F16" s="9" t="s">
        <v>29</v>
      </c>
      <c r="G16" s="51">
        <v>0</v>
      </c>
      <c r="H16" s="51">
        <v>14000</v>
      </c>
      <c r="I16" s="27">
        <f t="shared" si="0"/>
        <v>0</v>
      </c>
    </row>
    <row r="17" spans="1:8">
      <c r="A17" s="69" t="s">
        <v>33</v>
      </c>
      <c r="B17" s="69"/>
      <c r="C17" s="69"/>
      <c r="D17" s="69"/>
      <c r="E17" s="69"/>
      <c r="F17" s="69"/>
      <c r="G17" s="69"/>
      <c r="H17" s="69"/>
    </row>
    <row r="20" spans="1:8">
      <c r="B20" s="22" t="s">
        <v>113</v>
      </c>
      <c r="C20" s="22" t="s">
        <v>114</v>
      </c>
    </row>
    <row r="21" spans="1:8" ht="14.4">
      <c r="B21" s="25" t="s">
        <v>115</v>
      </c>
      <c r="C21" s="25" t="s">
        <v>116</v>
      </c>
    </row>
    <row r="22" spans="1:8" ht="14.4">
      <c r="B22" s="25" t="s">
        <v>117</v>
      </c>
      <c r="C22" s="25" t="s">
        <v>116</v>
      </c>
    </row>
    <row r="23" spans="1:8" ht="14.4">
      <c r="B23" s="25" t="s">
        <v>118</v>
      </c>
      <c r="C23" s="25" t="s">
        <v>119</v>
      </c>
    </row>
    <row r="24" spans="1:8" ht="14.4">
      <c r="B24" s="25" t="s">
        <v>120</v>
      </c>
      <c r="C24" s="25" t="s">
        <v>116</v>
      </c>
    </row>
    <row r="25" spans="1:8" ht="14.4">
      <c r="B25" s="25" t="s">
        <v>121</v>
      </c>
      <c r="C25" s="25" t="s">
        <v>116</v>
      </c>
    </row>
    <row r="26" spans="1:8" ht="14.4">
      <c r="B26" s="25" t="s">
        <v>122</v>
      </c>
      <c r="C26" s="25" t="s">
        <v>123</v>
      </c>
    </row>
    <row r="27" spans="1:8" ht="14.4">
      <c r="B27" s="25" t="s">
        <v>124</v>
      </c>
      <c r="C27" s="25" t="s">
        <v>123</v>
      </c>
    </row>
    <row r="28" spans="1:8" ht="14.4">
      <c r="B28" s="25" t="s">
        <v>125</v>
      </c>
      <c r="C28" s="25" t="s">
        <v>116</v>
      </c>
    </row>
    <row r="29" spans="1:8" ht="14.4">
      <c r="B29" s="25" t="s">
        <v>126</v>
      </c>
      <c r="C29" s="25" t="s">
        <v>119</v>
      </c>
    </row>
    <row r="30" spans="1:8" ht="14.4">
      <c r="B30" s="25" t="s">
        <v>127</v>
      </c>
      <c r="C30" s="25" t="s">
        <v>119</v>
      </c>
    </row>
  </sheetData>
  <autoFilter ref="B20:C30" xr:uid="{00000000-0001-0000-0600-000000000000}"/>
  <mergeCells count="8">
    <mergeCell ref="A2:H2"/>
    <mergeCell ref="A6:A10"/>
    <mergeCell ref="A17:H17"/>
    <mergeCell ref="B3:B4"/>
    <mergeCell ref="C3:C4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C5" sqref="C5:C16"/>
    </sheetView>
  </sheetViews>
  <sheetFormatPr baseColWidth="10" defaultColWidth="11.3984375" defaultRowHeight="13.8"/>
  <cols>
    <col min="1" max="1" width="8.8984375" customWidth="1"/>
    <col min="2" max="2" width="11" customWidth="1"/>
    <col min="3" max="3" width="28.59765625" bestFit="1" customWidth="1"/>
    <col min="4" max="4" width="18.69921875" bestFit="1" customWidth="1"/>
    <col min="5" max="6" width="12.69921875" customWidth="1"/>
    <col min="7" max="7" width="11.8984375" customWidth="1"/>
    <col min="8" max="8" width="4.3984375" customWidth="1"/>
    <col min="9" max="9" width="25.59765625" bestFit="1" customWidth="1"/>
    <col min="11" max="11" width="11.3984375" customWidth="1"/>
    <col min="13" max="13" width="13.296875" customWidth="1"/>
    <col min="14" max="14" width="6" customWidth="1"/>
  </cols>
  <sheetData>
    <row r="2" spans="2:13" ht="14.4" thickBot="1">
      <c r="B2" s="74" t="s">
        <v>128</v>
      </c>
      <c r="C2" s="75"/>
      <c r="D2" s="75"/>
      <c r="E2" s="75"/>
      <c r="F2" s="75"/>
      <c r="G2" s="75"/>
    </row>
    <row r="3" spans="2:13" ht="28.5" customHeight="1">
      <c r="B3" s="76" t="s">
        <v>81</v>
      </c>
      <c r="C3" s="76" t="s">
        <v>82</v>
      </c>
      <c r="D3" s="76" t="s">
        <v>83</v>
      </c>
      <c r="E3" s="20" t="s">
        <v>129</v>
      </c>
      <c r="F3" s="20" t="s">
        <v>130</v>
      </c>
      <c r="G3" s="20" t="s">
        <v>86</v>
      </c>
      <c r="I3" s="68" t="s">
        <v>82</v>
      </c>
      <c r="J3" s="19" t="s">
        <v>129</v>
      </c>
      <c r="K3" s="19" t="s">
        <v>130</v>
      </c>
      <c r="L3" s="19" t="s">
        <v>86</v>
      </c>
      <c r="M3" s="68" t="s">
        <v>131</v>
      </c>
    </row>
    <row r="4" spans="2:13" ht="15.75" customHeight="1" thickBot="1">
      <c r="B4" s="77"/>
      <c r="C4" s="77"/>
      <c r="D4" s="77"/>
      <c r="E4" s="21" t="s">
        <v>90</v>
      </c>
      <c r="F4" s="21" t="s">
        <v>90</v>
      </c>
      <c r="G4" s="21" t="s">
        <v>90</v>
      </c>
      <c r="I4" s="68"/>
      <c r="J4" s="19" t="s">
        <v>90</v>
      </c>
      <c r="K4" s="19" t="s">
        <v>90</v>
      </c>
      <c r="L4" s="19" t="s">
        <v>90</v>
      </c>
      <c r="M4" s="68"/>
    </row>
    <row r="5" spans="2:13">
      <c r="B5" s="22" t="s">
        <v>92</v>
      </c>
      <c r="C5" s="22" t="s">
        <v>93</v>
      </c>
      <c r="D5" s="47" t="s">
        <v>78</v>
      </c>
      <c r="E5" s="1">
        <f>12000/30</f>
        <v>400</v>
      </c>
      <c r="F5" s="1">
        <f>15000/30</f>
        <v>500</v>
      </c>
      <c r="G5" s="1">
        <f>14000/30</f>
        <v>466.66666666666669</v>
      </c>
      <c r="I5" s="22" t="s">
        <v>93</v>
      </c>
      <c r="J5" s="3">
        <f t="shared" ref="J5:J7" si="0">E5</f>
        <v>400</v>
      </c>
      <c r="K5" s="3">
        <f t="shared" ref="K5:K7" si="1">F5</f>
        <v>500</v>
      </c>
      <c r="L5" s="3">
        <f t="shared" ref="L5:L7" si="2">G5</f>
        <v>466.66666666666669</v>
      </c>
      <c r="M5" s="36">
        <f>K5/J5*100-100</f>
        <v>25</v>
      </c>
    </row>
    <row r="6" spans="2:13">
      <c r="B6" s="70" t="s">
        <v>94</v>
      </c>
      <c r="C6" s="22" t="s">
        <v>53</v>
      </c>
      <c r="D6" s="47" t="s">
        <v>74</v>
      </c>
      <c r="E6" s="2">
        <v>100</v>
      </c>
      <c r="F6" s="2">
        <v>650</v>
      </c>
      <c r="G6" s="2">
        <v>250</v>
      </c>
      <c r="I6" s="22" t="s">
        <v>53</v>
      </c>
      <c r="J6" s="3">
        <f t="shared" si="0"/>
        <v>100</v>
      </c>
      <c r="K6" s="3">
        <f t="shared" si="1"/>
        <v>650</v>
      </c>
      <c r="L6" s="3">
        <f t="shared" si="2"/>
        <v>250</v>
      </c>
      <c r="M6" s="36">
        <f>K6/J6*100-100</f>
        <v>550</v>
      </c>
    </row>
    <row r="7" spans="2:13">
      <c r="B7" s="71"/>
      <c r="C7" s="22" t="s">
        <v>95</v>
      </c>
      <c r="D7" s="47" t="s">
        <v>28</v>
      </c>
      <c r="E7" s="1">
        <v>200</v>
      </c>
      <c r="F7" s="1">
        <v>1600</v>
      </c>
      <c r="G7" s="1">
        <v>1200</v>
      </c>
      <c r="I7" s="22" t="s">
        <v>95</v>
      </c>
      <c r="J7" s="3">
        <f t="shared" si="0"/>
        <v>200</v>
      </c>
      <c r="K7" s="3">
        <f t="shared" si="1"/>
        <v>1600</v>
      </c>
      <c r="L7" s="3">
        <f t="shared" si="2"/>
        <v>1200</v>
      </c>
      <c r="M7" s="37">
        <f t="shared" ref="M7:M16" si="3">K7/J7*100-100</f>
        <v>700</v>
      </c>
    </row>
    <row r="8" spans="2:13">
      <c r="B8" s="71"/>
      <c r="C8" s="22" t="s">
        <v>96</v>
      </c>
      <c r="D8" s="47" t="s">
        <v>77</v>
      </c>
      <c r="E8" s="3">
        <v>6500</v>
      </c>
      <c r="F8" s="3">
        <v>9000</v>
      </c>
      <c r="G8" s="1">
        <v>8000</v>
      </c>
      <c r="I8" s="22" t="s">
        <v>96</v>
      </c>
      <c r="J8" s="3">
        <f>E8</f>
        <v>6500</v>
      </c>
      <c r="K8" s="3">
        <f t="shared" ref="K8:K10" si="4">F8</f>
        <v>9000</v>
      </c>
      <c r="L8" s="3">
        <f>G8</f>
        <v>8000</v>
      </c>
      <c r="M8" s="37">
        <f t="shared" si="3"/>
        <v>38.461538461538453</v>
      </c>
    </row>
    <row r="9" spans="2:13">
      <c r="B9" s="71"/>
      <c r="C9" s="22" t="s">
        <v>97</v>
      </c>
      <c r="D9" s="47" t="s">
        <v>132</v>
      </c>
      <c r="E9" s="3">
        <v>1000</v>
      </c>
      <c r="F9" s="3">
        <v>2200</v>
      </c>
      <c r="G9" s="1">
        <v>2000</v>
      </c>
      <c r="I9" s="22" t="s">
        <v>97</v>
      </c>
      <c r="J9" s="3">
        <f>E9</f>
        <v>1000</v>
      </c>
      <c r="K9" s="3">
        <f t="shared" si="4"/>
        <v>2200</v>
      </c>
      <c r="L9" s="3">
        <f>G9</f>
        <v>2000</v>
      </c>
      <c r="M9" s="37">
        <f t="shared" si="3"/>
        <v>120.00000000000003</v>
      </c>
    </row>
    <row r="10" spans="2:13">
      <c r="B10" s="72"/>
      <c r="C10" s="22" t="s">
        <v>99</v>
      </c>
      <c r="D10" s="48" t="s">
        <v>28</v>
      </c>
      <c r="E10" s="2">
        <v>277</v>
      </c>
      <c r="F10" s="2">
        <v>2777</v>
      </c>
      <c r="G10" s="1">
        <v>555</v>
      </c>
      <c r="I10" s="22" t="s">
        <v>99</v>
      </c>
      <c r="J10" s="3">
        <f>E10</f>
        <v>277</v>
      </c>
      <c r="K10" s="3">
        <f t="shared" si="4"/>
        <v>2777</v>
      </c>
      <c r="L10" s="3">
        <f t="shared" ref="L10" si="5">G10</f>
        <v>555</v>
      </c>
      <c r="M10" s="37">
        <f t="shared" si="3"/>
        <v>902.52707581227446</v>
      </c>
    </row>
    <row r="11" spans="2:13">
      <c r="B11" s="41" t="s">
        <v>100</v>
      </c>
      <c r="C11" s="22" t="s">
        <v>101</v>
      </c>
      <c r="D11" s="47" t="s">
        <v>77</v>
      </c>
      <c r="E11" s="2">
        <v>8000</v>
      </c>
      <c r="F11" s="2">
        <v>13000</v>
      </c>
      <c r="G11" s="1">
        <v>12000</v>
      </c>
      <c r="I11" s="22" t="s">
        <v>101</v>
      </c>
      <c r="J11" s="3">
        <f t="shared" ref="J11:J13" si="6">E11</f>
        <v>8000</v>
      </c>
      <c r="K11" s="3">
        <f t="shared" ref="K11:K13" si="7">F11</f>
        <v>13000</v>
      </c>
      <c r="L11" s="3">
        <f t="shared" ref="L11:L13" si="8">G11</f>
        <v>12000</v>
      </c>
      <c r="M11" s="37">
        <f t="shared" si="3"/>
        <v>62.5</v>
      </c>
    </row>
    <row r="12" spans="2:13">
      <c r="B12" s="22" t="s">
        <v>102</v>
      </c>
      <c r="C12" s="22" t="s">
        <v>12</v>
      </c>
      <c r="D12" s="47" t="s">
        <v>28</v>
      </c>
      <c r="E12" s="2">
        <v>80</v>
      </c>
      <c r="F12" s="16">
        <v>800</v>
      </c>
      <c r="G12" s="1">
        <v>160</v>
      </c>
      <c r="I12" s="22" t="s">
        <v>12</v>
      </c>
      <c r="J12" s="3">
        <f t="shared" si="6"/>
        <v>80</v>
      </c>
      <c r="K12" s="3">
        <f t="shared" si="7"/>
        <v>800</v>
      </c>
      <c r="L12" s="3">
        <f t="shared" si="8"/>
        <v>160</v>
      </c>
      <c r="M12" s="37">
        <f t="shared" si="3"/>
        <v>900</v>
      </c>
    </row>
    <row r="13" spans="2:13">
      <c r="B13" s="22" t="s">
        <v>103</v>
      </c>
      <c r="C13" s="22" t="s">
        <v>104</v>
      </c>
      <c r="D13" s="47" t="s">
        <v>76</v>
      </c>
      <c r="E13" s="2">
        <v>10000</v>
      </c>
      <c r="F13" s="16">
        <v>20000</v>
      </c>
      <c r="G13" s="1">
        <v>18800</v>
      </c>
      <c r="I13" s="22" t="s">
        <v>104</v>
      </c>
      <c r="J13" s="3">
        <f t="shared" si="6"/>
        <v>10000</v>
      </c>
      <c r="K13" s="3">
        <f t="shared" si="7"/>
        <v>20000</v>
      </c>
      <c r="L13" s="3">
        <f t="shared" si="8"/>
        <v>18800</v>
      </c>
      <c r="M13" s="37">
        <f t="shared" si="3"/>
        <v>100</v>
      </c>
    </row>
    <row r="14" spans="2:13">
      <c r="B14" s="22" t="s">
        <v>106</v>
      </c>
      <c r="C14" s="22" t="s">
        <v>107</v>
      </c>
      <c r="D14" s="47" t="s">
        <v>77</v>
      </c>
      <c r="E14" s="2">
        <v>8000</v>
      </c>
      <c r="F14" s="2">
        <v>13000</v>
      </c>
      <c r="G14" s="1">
        <v>12000</v>
      </c>
      <c r="I14" s="22" t="s">
        <v>107</v>
      </c>
      <c r="J14" s="3">
        <f t="shared" ref="J14:J16" si="9">E14</f>
        <v>8000</v>
      </c>
      <c r="K14" s="3">
        <f t="shared" ref="K14:K16" si="10">F14</f>
        <v>13000</v>
      </c>
      <c r="L14" s="3">
        <f t="shared" ref="L14:L16" si="11">G14</f>
        <v>12000</v>
      </c>
      <c r="M14" s="37">
        <f t="shared" si="3"/>
        <v>62.5</v>
      </c>
    </row>
    <row r="15" spans="2:13">
      <c r="B15" s="22" t="s">
        <v>108</v>
      </c>
      <c r="C15" s="22" t="s">
        <v>109</v>
      </c>
      <c r="D15" s="47" t="s">
        <v>28</v>
      </c>
      <c r="E15" s="2">
        <v>1200</v>
      </c>
      <c r="F15" s="16">
        <v>1800</v>
      </c>
      <c r="G15" s="1">
        <v>1480</v>
      </c>
      <c r="I15" s="22" t="s">
        <v>109</v>
      </c>
      <c r="J15" s="3">
        <f t="shared" si="9"/>
        <v>1200</v>
      </c>
      <c r="K15" s="3">
        <f t="shared" si="10"/>
        <v>1800</v>
      </c>
      <c r="L15" s="3">
        <f t="shared" si="11"/>
        <v>1480</v>
      </c>
      <c r="M15" s="37">
        <f t="shared" si="3"/>
        <v>50</v>
      </c>
    </row>
    <row r="16" spans="2:13">
      <c r="B16" s="22" t="s">
        <v>111</v>
      </c>
      <c r="C16" s="22" t="s">
        <v>112</v>
      </c>
      <c r="D16" s="47" t="s">
        <v>77</v>
      </c>
      <c r="E16" s="2">
        <v>10000</v>
      </c>
      <c r="F16" s="16">
        <v>16000</v>
      </c>
      <c r="G16" s="1">
        <v>14000</v>
      </c>
      <c r="I16" s="22" t="s">
        <v>112</v>
      </c>
      <c r="J16" s="3">
        <f t="shared" si="9"/>
        <v>10000</v>
      </c>
      <c r="K16" s="3">
        <f t="shared" si="10"/>
        <v>16000</v>
      </c>
      <c r="L16" s="3">
        <f t="shared" si="11"/>
        <v>14000</v>
      </c>
      <c r="M16" s="37">
        <f t="shared" si="3"/>
        <v>60</v>
      </c>
    </row>
  </sheetData>
  <mergeCells count="7">
    <mergeCell ref="B6:B10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0"/>
  <sheetViews>
    <sheetView tabSelected="1" topLeftCell="A17" zoomScaleNormal="100" workbookViewId="0">
      <selection activeCell="K39" sqref="K39"/>
    </sheetView>
  </sheetViews>
  <sheetFormatPr baseColWidth="10" defaultColWidth="11.3984375" defaultRowHeight="13.8"/>
  <cols>
    <col min="1" max="1" width="26.296875" bestFit="1" customWidth="1"/>
    <col min="2" max="7" width="12.69921875" bestFit="1" customWidth="1"/>
    <col min="8" max="8" width="11.59765625" bestFit="1" customWidth="1"/>
    <col min="9" max="9" width="12.09765625" bestFit="1" customWidth="1"/>
  </cols>
  <sheetData>
    <row r="2" spans="1:9" ht="14.4" thickBot="1">
      <c r="A2" s="10" t="s">
        <v>133</v>
      </c>
      <c r="B2" s="8">
        <v>2019</v>
      </c>
      <c r="C2" s="8">
        <v>2020</v>
      </c>
      <c r="D2" s="8">
        <v>2021</v>
      </c>
      <c r="E2" s="8">
        <v>2022</v>
      </c>
      <c r="F2" s="8">
        <v>2023</v>
      </c>
      <c r="G2" s="8" t="s">
        <v>134</v>
      </c>
      <c r="H2" s="8" t="s">
        <v>135</v>
      </c>
    </row>
    <row r="3" spans="1:9" ht="14.4" thickBot="1">
      <c r="A3" s="55" t="s">
        <v>95</v>
      </c>
      <c r="B3" s="57">
        <v>4262.9107990000002</v>
      </c>
      <c r="C3" s="58">
        <v>4053.1537539999999</v>
      </c>
      <c r="D3" s="58">
        <v>4971.748791</v>
      </c>
      <c r="E3" s="58">
        <v>5299.431517</v>
      </c>
      <c r="F3" s="58">
        <v>5670.9188350000004</v>
      </c>
      <c r="G3" s="58">
        <v>4851.6327389999997</v>
      </c>
      <c r="H3" s="60">
        <f>(+B3+C3+D3+E3+F3)/5</f>
        <v>4851.6327392000003</v>
      </c>
      <c r="I3" s="17"/>
    </row>
    <row r="4" spans="1:9" ht="14.4" thickBot="1">
      <c r="A4" s="56" t="s">
        <v>53</v>
      </c>
      <c r="B4" s="57">
        <v>1045</v>
      </c>
      <c r="C4" s="58">
        <v>950</v>
      </c>
      <c r="D4" s="58">
        <v>1473</v>
      </c>
      <c r="E4" s="58">
        <v>1838</v>
      </c>
      <c r="F4" s="58">
        <v>1452</v>
      </c>
      <c r="G4" s="58">
        <v>1351</v>
      </c>
      <c r="H4" s="60">
        <f>(+B4+C4+D4+E4+F4)/5</f>
        <v>1351.6</v>
      </c>
      <c r="I4" s="17"/>
    </row>
    <row r="5" spans="1:9" ht="14.4" thickBot="1">
      <c r="A5" s="55" t="s">
        <v>109</v>
      </c>
      <c r="B5" s="57">
        <v>2498.0306409999998</v>
      </c>
      <c r="C5" s="58">
        <v>3144.063846</v>
      </c>
      <c r="D5" s="58">
        <v>2508.9344879999999</v>
      </c>
      <c r="E5" s="58">
        <v>3368.6398979999999</v>
      </c>
      <c r="F5" s="58">
        <v>3941.5638119999999</v>
      </c>
      <c r="G5" s="58">
        <v>3092.246537</v>
      </c>
      <c r="H5" s="60">
        <f>(+B5+C5+D5+E5+F5)/5</f>
        <v>3092.246537</v>
      </c>
      <c r="I5" s="17"/>
    </row>
    <row r="6" spans="1:9" ht="14.4" thickBot="1">
      <c r="A6" s="55" t="s">
        <v>104</v>
      </c>
      <c r="B6" s="57">
        <v>15780.173860000001</v>
      </c>
      <c r="C6" s="58">
        <v>17606.816490000001</v>
      </c>
      <c r="D6" s="58">
        <v>17487.304069999998</v>
      </c>
      <c r="E6" s="58">
        <v>23990.21904</v>
      </c>
      <c r="F6" s="58">
        <v>32187.149130000002</v>
      </c>
      <c r="G6" s="58">
        <v>21410.33252</v>
      </c>
      <c r="H6" s="60"/>
      <c r="I6" s="17"/>
    </row>
    <row r="7" spans="1:9" ht="14.4" thickBot="1">
      <c r="A7" s="56" t="s">
        <v>99</v>
      </c>
      <c r="B7" s="57">
        <v>2143</v>
      </c>
      <c r="C7" s="58">
        <v>1520</v>
      </c>
      <c r="D7" s="58">
        <v>1906</v>
      </c>
      <c r="E7" s="58">
        <v>3027</v>
      </c>
      <c r="F7" s="58">
        <v>2879</v>
      </c>
      <c r="G7" s="58">
        <v>2295</v>
      </c>
      <c r="H7" s="60">
        <f t="shared" ref="H7:H14" si="0">(+B7+C7+D7+E7+F7)/5</f>
        <v>2295</v>
      </c>
      <c r="I7" s="17"/>
    </row>
    <row r="8" spans="1:9" ht="14.4" thickBot="1">
      <c r="A8" s="55" t="s">
        <v>12</v>
      </c>
      <c r="B8" s="57">
        <v>3259.9981069999999</v>
      </c>
      <c r="C8" s="58">
        <v>3239.137995</v>
      </c>
      <c r="D8" s="58">
        <v>3216.9281900000001</v>
      </c>
      <c r="E8" s="58">
        <v>4553.3711510000003</v>
      </c>
      <c r="F8" s="58">
        <v>4692.5656529999997</v>
      </c>
      <c r="G8" s="58">
        <v>3792.4002190000001</v>
      </c>
      <c r="H8" s="60">
        <f t="shared" si="0"/>
        <v>3792.4002191999998</v>
      </c>
      <c r="I8" s="17"/>
    </row>
    <row r="9" spans="1:9">
      <c r="A9" s="54" t="s">
        <v>136</v>
      </c>
      <c r="B9" s="53">
        <v>6411</v>
      </c>
      <c r="C9" s="53">
        <v>6629</v>
      </c>
      <c r="D9" s="52">
        <v>8407</v>
      </c>
      <c r="E9" s="52">
        <v>9786</v>
      </c>
      <c r="F9" s="52">
        <v>11087</v>
      </c>
      <c r="G9" s="52">
        <v>8464</v>
      </c>
      <c r="H9" s="60">
        <f t="shared" si="0"/>
        <v>8464</v>
      </c>
      <c r="I9" s="17"/>
    </row>
    <row r="10" spans="1:9" ht="14.4" thickBot="1">
      <c r="A10" s="54" t="s">
        <v>137</v>
      </c>
      <c r="B10" s="53">
        <v>306</v>
      </c>
      <c r="C10" s="53">
        <v>289</v>
      </c>
      <c r="D10" s="52">
        <v>364</v>
      </c>
      <c r="E10" s="52">
        <v>490</v>
      </c>
      <c r="F10" s="52">
        <v>552</v>
      </c>
      <c r="G10" s="52">
        <f>AVERAGE(B10:F10)</f>
        <v>400.2</v>
      </c>
      <c r="H10" s="60">
        <f t="shared" si="0"/>
        <v>400.2</v>
      </c>
      <c r="I10" s="17"/>
    </row>
    <row r="11" spans="1:9" ht="27" thickBot="1">
      <c r="A11" s="54" t="s">
        <v>138</v>
      </c>
      <c r="B11" s="59">
        <v>4384</v>
      </c>
      <c r="C11" s="57">
        <v>4667</v>
      </c>
      <c r="D11" s="58">
        <v>6470</v>
      </c>
      <c r="E11" s="58">
        <v>8027</v>
      </c>
      <c r="F11" s="58">
        <v>7834.25</v>
      </c>
      <c r="G11" s="58">
        <v>6277</v>
      </c>
      <c r="H11" s="60">
        <f t="shared" si="0"/>
        <v>6276.45</v>
      </c>
      <c r="I11" s="17"/>
    </row>
    <row r="12" spans="1:9" ht="27" thickBot="1">
      <c r="A12" s="54" t="s">
        <v>139</v>
      </c>
      <c r="B12" s="57">
        <v>953</v>
      </c>
      <c r="C12" s="58">
        <v>978</v>
      </c>
      <c r="D12" s="58">
        <v>1128</v>
      </c>
      <c r="E12" s="58">
        <v>1578</v>
      </c>
      <c r="F12" s="58">
        <v>1982</v>
      </c>
      <c r="G12" s="58">
        <v>1324</v>
      </c>
      <c r="H12" s="60">
        <f t="shared" si="0"/>
        <v>1323.8</v>
      </c>
      <c r="I12" s="17"/>
    </row>
    <row r="13" spans="1:9" ht="16.2" customHeight="1">
      <c r="A13" s="54" t="s">
        <v>140</v>
      </c>
      <c r="B13" s="53">
        <v>5174</v>
      </c>
      <c r="C13" s="53">
        <v>5481</v>
      </c>
      <c r="D13" s="52">
        <v>7564</v>
      </c>
      <c r="E13" s="52">
        <v>8609</v>
      </c>
      <c r="F13" s="52">
        <v>9687</v>
      </c>
      <c r="G13" s="52">
        <v>7303</v>
      </c>
      <c r="H13" s="60">
        <f t="shared" si="0"/>
        <v>7303</v>
      </c>
    </row>
    <row r="14" spans="1:9" ht="16.2" customHeight="1">
      <c r="A14" s="54" t="s">
        <v>141</v>
      </c>
      <c r="B14" s="53">
        <v>5174</v>
      </c>
      <c r="C14" s="53">
        <v>5481</v>
      </c>
      <c r="D14" s="52">
        <v>7564</v>
      </c>
      <c r="E14" s="52">
        <v>8609</v>
      </c>
      <c r="F14" s="52">
        <v>9687</v>
      </c>
      <c r="G14" s="52">
        <v>7303</v>
      </c>
      <c r="H14" s="60">
        <f t="shared" si="0"/>
        <v>7303</v>
      </c>
    </row>
    <row r="15" spans="1:9" ht="16.2" customHeight="1">
      <c r="B15" s="6"/>
      <c r="C15" s="6"/>
      <c r="D15" s="6"/>
      <c r="E15" s="6"/>
      <c r="F15" s="6"/>
      <c r="G15" s="6"/>
      <c r="H15" s="6"/>
    </row>
    <row r="16" spans="1:9">
      <c r="B16" s="6"/>
      <c r="C16" s="6"/>
      <c r="D16" s="6"/>
      <c r="E16" s="6"/>
      <c r="F16" s="6"/>
      <c r="G16" s="6"/>
      <c r="H16" s="6"/>
    </row>
    <row r="17" spans="1:8">
      <c r="A17" s="11"/>
      <c r="B17" s="6"/>
      <c r="C17" s="6"/>
      <c r="D17" s="6"/>
      <c r="E17" s="6"/>
      <c r="F17" s="6"/>
      <c r="G17" s="6"/>
      <c r="H17" s="6"/>
    </row>
    <row r="18" spans="1:8" ht="14.4" thickBot="1">
      <c r="A18" s="6"/>
      <c r="B18" s="6"/>
      <c r="C18" s="6"/>
      <c r="D18" s="6"/>
      <c r="E18" s="6"/>
      <c r="F18" s="6"/>
      <c r="G18" s="6"/>
      <c r="H18" s="6"/>
    </row>
    <row r="19" spans="1:8">
      <c r="A19" s="15" t="s">
        <v>142</v>
      </c>
      <c r="B19" s="6"/>
      <c r="C19" s="6"/>
      <c r="D19" s="6"/>
      <c r="E19" s="6"/>
      <c r="F19" s="6"/>
      <c r="G19" s="6"/>
      <c r="H19" s="6"/>
    </row>
    <row r="20" spans="1:8">
      <c r="A20" s="28" t="s">
        <v>143</v>
      </c>
      <c r="B20" s="6"/>
      <c r="C20" s="6"/>
      <c r="D20" s="6"/>
      <c r="E20" s="6"/>
      <c r="F20" s="6"/>
      <c r="G20" s="6"/>
      <c r="H20" s="6"/>
    </row>
    <row r="21" spans="1:8">
      <c r="A21" s="13" t="s">
        <v>144</v>
      </c>
      <c r="C21" s="6"/>
      <c r="D21" s="6"/>
      <c r="E21" s="6"/>
      <c r="F21" s="6"/>
      <c r="G21" s="6"/>
      <c r="H21" s="6"/>
    </row>
    <row r="22" spans="1:8" ht="23.4" thickBot="1">
      <c r="A22" s="14" t="s">
        <v>145</v>
      </c>
      <c r="C22" s="6"/>
      <c r="D22" s="6"/>
      <c r="E22" s="6"/>
      <c r="F22" s="6"/>
      <c r="G22" s="6"/>
      <c r="H22" s="6"/>
    </row>
    <row r="23" spans="1:8">
      <c r="C23" s="6"/>
      <c r="D23" s="6"/>
      <c r="E23" s="6"/>
      <c r="F23" s="6"/>
      <c r="G23" s="6"/>
      <c r="H23" s="6"/>
    </row>
    <row r="24" spans="1:8">
      <c r="C24" s="6"/>
      <c r="D24" s="6"/>
      <c r="E24" s="6"/>
      <c r="F24" s="6"/>
      <c r="G24" s="6"/>
      <c r="H24" s="6"/>
    </row>
    <row r="25" spans="1:8">
      <c r="C25" s="6"/>
      <c r="D25" s="6"/>
      <c r="E25" s="6"/>
      <c r="F25" s="6"/>
      <c r="G25" s="6"/>
      <c r="H25" s="6"/>
    </row>
    <row r="28" spans="1:8" ht="14.4" thickBot="1">
      <c r="A28" s="8" t="s">
        <v>82</v>
      </c>
      <c r="B28" s="8" t="s">
        <v>134</v>
      </c>
    </row>
    <row r="29" spans="1:8" ht="14.4" thickBot="1">
      <c r="A29" s="62" t="s">
        <v>53</v>
      </c>
      <c r="B29" s="58">
        <v>1351</v>
      </c>
    </row>
    <row r="30" spans="1:8" ht="14.4" thickBot="1">
      <c r="A30" s="62" t="s">
        <v>99</v>
      </c>
      <c r="B30" s="58">
        <v>2295</v>
      </c>
    </row>
    <row r="31" spans="1:8" ht="14.4" thickBot="1">
      <c r="A31" s="62" t="s">
        <v>109</v>
      </c>
      <c r="B31" s="58">
        <v>3092.246537</v>
      </c>
    </row>
    <row r="32" spans="1:8" ht="14.4" thickBot="1">
      <c r="A32" s="62" t="s">
        <v>12</v>
      </c>
      <c r="B32" s="58">
        <v>3792.4002190000001</v>
      </c>
    </row>
    <row r="33" spans="1:2" ht="14.4" thickBot="1">
      <c r="A33" s="62" t="s">
        <v>95</v>
      </c>
      <c r="B33" s="58">
        <v>4851.6327389999997</v>
      </c>
    </row>
    <row r="34" spans="1:2" ht="14.4" thickBot="1">
      <c r="A34" s="62" t="s">
        <v>104</v>
      </c>
      <c r="B34" s="58">
        <v>21410.33252</v>
      </c>
    </row>
    <row r="35" spans="1:2" ht="14.4" thickBot="1">
      <c r="A35" s="61" t="s">
        <v>112</v>
      </c>
      <c r="B35" s="52">
        <v>8464</v>
      </c>
    </row>
    <row r="36" spans="1:2" ht="14.4" thickBot="1">
      <c r="A36" s="61" t="s">
        <v>107</v>
      </c>
      <c r="B36" s="63">
        <v>7303</v>
      </c>
    </row>
    <row r="37" spans="1:2" ht="14.4" thickBot="1">
      <c r="A37" s="61" t="s">
        <v>101</v>
      </c>
      <c r="B37" s="63">
        <v>7303</v>
      </c>
    </row>
    <row r="38" spans="1:2" ht="26.4">
      <c r="A38" s="61" t="s">
        <v>96</v>
      </c>
      <c r="B38" s="64">
        <v>6277</v>
      </c>
    </row>
    <row r="39" spans="1:2">
      <c r="A39" s="61" t="s">
        <v>97</v>
      </c>
      <c r="B39" s="52">
        <v>1324</v>
      </c>
    </row>
    <row r="40" spans="1:2">
      <c r="A40" s="61" t="s">
        <v>93</v>
      </c>
      <c r="B40" s="64">
        <v>400.2</v>
      </c>
    </row>
  </sheetData>
  <sortState xmlns:xlrd2="http://schemas.microsoft.com/office/spreadsheetml/2017/richdata2" ref="A36:B40">
    <sortCondition descending="1" ref="B35:B40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8"/>
  <sheetViews>
    <sheetView zoomScale="90" zoomScaleNormal="90" workbookViewId="0">
      <selection activeCell="H19" sqref="H19"/>
    </sheetView>
  </sheetViews>
  <sheetFormatPr baseColWidth="10" defaultColWidth="11.3984375" defaultRowHeight="13.8"/>
  <cols>
    <col min="1" max="1" width="6.3984375" customWidth="1"/>
    <col min="2" max="2" width="26.69921875" customWidth="1"/>
    <col min="3" max="8" width="11.3984375" customWidth="1"/>
  </cols>
  <sheetData>
    <row r="2" spans="2:8" ht="15" customHeight="1" thickBot="1">
      <c r="B2" s="4" t="s">
        <v>133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134</v>
      </c>
    </row>
    <row r="3" spans="2:8" ht="14.4" thickBot="1">
      <c r="B3" s="62" t="s">
        <v>95</v>
      </c>
      <c r="C3" s="57">
        <v>4262.9107990000002</v>
      </c>
      <c r="D3" s="58">
        <v>4053.1537539999999</v>
      </c>
      <c r="E3" s="58">
        <v>4971.748791</v>
      </c>
      <c r="F3" s="58">
        <v>5299.431517</v>
      </c>
      <c r="G3" s="58">
        <v>5670.9188350000004</v>
      </c>
      <c r="H3" s="58">
        <v>4851.6327389999997</v>
      </c>
    </row>
    <row r="4" spans="2:8" ht="14.4" thickBot="1">
      <c r="B4" s="62" t="s">
        <v>53</v>
      </c>
      <c r="C4" s="57">
        <v>1045</v>
      </c>
      <c r="D4" s="58">
        <v>950</v>
      </c>
      <c r="E4" s="58">
        <v>1473</v>
      </c>
      <c r="F4" s="58">
        <v>1838</v>
      </c>
      <c r="G4" s="58">
        <v>1452</v>
      </c>
      <c r="H4" s="58">
        <v>1351</v>
      </c>
    </row>
    <row r="5" spans="2:8" ht="14.4" thickBot="1">
      <c r="B5" s="62" t="s">
        <v>109</v>
      </c>
      <c r="C5" s="57">
        <v>2498.0306409999998</v>
      </c>
      <c r="D5" s="58">
        <v>3144.063846</v>
      </c>
      <c r="E5" s="58">
        <v>2508.9344879999999</v>
      </c>
      <c r="F5" s="58">
        <v>3368.6398979999999</v>
      </c>
      <c r="G5" s="58">
        <v>3941.5638119999999</v>
      </c>
      <c r="H5" s="58">
        <v>3092.246537</v>
      </c>
    </row>
    <row r="6" spans="2:8" ht="14.4" thickBot="1">
      <c r="B6" s="62" t="s">
        <v>104</v>
      </c>
      <c r="C6" s="57">
        <v>15780.173860000001</v>
      </c>
      <c r="D6" s="58">
        <v>17606.816490000001</v>
      </c>
      <c r="E6" s="58">
        <v>17487.304069999998</v>
      </c>
      <c r="F6" s="58">
        <v>23990.21904</v>
      </c>
      <c r="G6" s="58">
        <v>32187.149130000002</v>
      </c>
      <c r="H6" s="58">
        <v>21410.33252</v>
      </c>
    </row>
    <row r="7" spans="2:8" ht="14.4" thickBot="1">
      <c r="B7" s="62" t="s">
        <v>99</v>
      </c>
      <c r="C7" s="57">
        <v>2143</v>
      </c>
      <c r="D7" s="58">
        <v>1520</v>
      </c>
      <c r="E7" s="58">
        <v>1906</v>
      </c>
      <c r="F7" s="58">
        <v>3027</v>
      </c>
      <c r="G7" s="58">
        <v>2879</v>
      </c>
      <c r="H7" s="58">
        <v>2295</v>
      </c>
    </row>
    <row r="8" spans="2:8" ht="14.4" thickBot="1">
      <c r="B8" s="62" t="s">
        <v>12</v>
      </c>
      <c r="C8" s="57">
        <v>3259.9981069999999</v>
      </c>
      <c r="D8" s="58">
        <v>3239.137995</v>
      </c>
      <c r="E8" s="58">
        <v>3216.9281900000001</v>
      </c>
      <c r="F8" s="58">
        <v>4553.3711510000003</v>
      </c>
      <c r="G8" s="58">
        <v>4692.5656529999997</v>
      </c>
      <c r="H8" s="58">
        <v>3792.4002190000001</v>
      </c>
    </row>
    <row r="9" spans="2:8">
      <c r="B9" s="61" t="s">
        <v>112</v>
      </c>
      <c r="C9" s="53">
        <v>6411</v>
      </c>
      <c r="D9" s="53">
        <v>6629</v>
      </c>
      <c r="E9" s="52">
        <v>8407</v>
      </c>
      <c r="F9" s="52">
        <v>9786</v>
      </c>
      <c r="G9" s="52">
        <v>11087</v>
      </c>
      <c r="H9" s="52">
        <v>8464</v>
      </c>
    </row>
    <row r="10" spans="2:8" ht="14.4" thickBot="1">
      <c r="B10" s="61" t="s">
        <v>93</v>
      </c>
      <c r="C10" s="53">
        <v>306</v>
      </c>
      <c r="D10" s="53">
        <v>289</v>
      </c>
      <c r="E10" s="52">
        <v>364</v>
      </c>
      <c r="F10" s="52">
        <v>490</v>
      </c>
      <c r="G10" s="52">
        <v>552</v>
      </c>
      <c r="H10" s="52">
        <f>AVERAGE(C10:G10)</f>
        <v>400.2</v>
      </c>
    </row>
    <row r="11" spans="2:8" ht="14.4" thickBot="1">
      <c r="B11" s="61" t="s">
        <v>96</v>
      </c>
      <c r="C11" s="59">
        <v>4384</v>
      </c>
      <c r="D11" s="57">
        <v>4667</v>
      </c>
      <c r="E11" s="58">
        <v>6470</v>
      </c>
      <c r="F11" s="58">
        <v>8027</v>
      </c>
      <c r="G11" s="58">
        <v>7834.25</v>
      </c>
      <c r="H11" s="58">
        <v>6277</v>
      </c>
    </row>
    <row r="12" spans="2:8" ht="14.4" thickBot="1">
      <c r="B12" s="61" t="s">
        <v>97</v>
      </c>
      <c r="C12" s="57">
        <v>953</v>
      </c>
      <c r="D12" s="58">
        <v>978</v>
      </c>
      <c r="E12" s="58">
        <v>1128</v>
      </c>
      <c r="F12" s="58">
        <v>1578</v>
      </c>
      <c r="G12" s="58">
        <v>1982</v>
      </c>
      <c r="H12" s="58">
        <v>1324</v>
      </c>
    </row>
    <row r="13" spans="2:8">
      <c r="B13" s="61" t="s">
        <v>107</v>
      </c>
      <c r="C13" s="53">
        <v>5174</v>
      </c>
      <c r="D13" s="53">
        <v>5481</v>
      </c>
      <c r="E13" s="52">
        <v>7564</v>
      </c>
      <c r="F13" s="52">
        <v>8609</v>
      </c>
      <c r="G13" s="52">
        <v>9687</v>
      </c>
      <c r="H13" s="52">
        <v>7303</v>
      </c>
    </row>
    <row r="14" spans="2:8">
      <c r="B14" s="61" t="s">
        <v>101</v>
      </c>
      <c r="C14" s="53">
        <v>5174</v>
      </c>
      <c r="D14" s="53">
        <v>5481</v>
      </c>
      <c r="E14" s="52">
        <v>7564</v>
      </c>
      <c r="F14" s="52">
        <v>8609</v>
      </c>
      <c r="G14" s="52">
        <v>9687</v>
      </c>
      <c r="H14" s="52">
        <v>7303</v>
      </c>
    </row>
    <row r="15" spans="2:8">
      <c r="B15" s="5"/>
      <c r="C15" s="5"/>
      <c r="D15" s="6"/>
      <c r="E15" s="6"/>
      <c r="F15" s="6"/>
      <c r="G15" s="6"/>
      <c r="H15" s="7"/>
    </row>
    <row r="16" spans="2:8">
      <c r="B16" s="5"/>
      <c r="C16" s="5"/>
      <c r="D16" s="6"/>
      <c r="E16" s="6"/>
      <c r="F16" s="6"/>
      <c r="G16" s="6"/>
      <c r="H16" s="7"/>
    </row>
    <row r="17" spans="2:8">
      <c r="B17" s="5"/>
      <c r="C17" s="5"/>
      <c r="D17" s="6"/>
      <c r="E17" s="6"/>
      <c r="F17" s="6"/>
      <c r="G17" s="6"/>
      <c r="H17" s="7"/>
    </row>
    <row r="18" spans="2:8">
      <c r="B18" s="4" t="s">
        <v>133</v>
      </c>
      <c r="C18" s="4">
        <v>2020</v>
      </c>
      <c r="D18" s="4">
        <v>2021</v>
      </c>
      <c r="E18" s="4">
        <v>2022</v>
      </c>
      <c r="F18" s="4">
        <v>2023</v>
      </c>
      <c r="G18" s="6"/>
      <c r="H18" s="7"/>
    </row>
    <row r="19" spans="2:8">
      <c r="B19" s="62" t="s">
        <v>95</v>
      </c>
      <c r="C19" s="12">
        <f>D3/C3*100-100</f>
        <v>-4.9205121779513945</v>
      </c>
      <c r="D19" s="12">
        <f t="shared" ref="D19:F19" si="0">E3/D3*100-100</f>
        <v>22.663710600503407</v>
      </c>
      <c r="E19" s="12">
        <f t="shared" si="0"/>
        <v>6.5908946685556629</v>
      </c>
      <c r="F19" s="12">
        <f t="shared" si="0"/>
        <v>7.0099465727278414</v>
      </c>
      <c r="G19" s="30" cm="1">
        <f t="array" ref="G19">+AVERAGE(ABS(C19:F19))</f>
        <v>10.296266004934576</v>
      </c>
      <c r="H19" s="7"/>
    </row>
    <row r="20" spans="2:8">
      <c r="B20" s="62" t="s">
        <v>53</v>
      </c>
      <c r="C20" s="12">
        <f t="shared" ref="C20:F29" si="1">D4/C4*100-100</f>
        <v>-9.0909090909090935</v>
      </c>
      <c r="D20" s="12">
        <f t="shared" si="1"/>
        <v>55.05263157894737</v>
      </c>
      <c r="E20" s="12">
        <f t="shared" si="1"/>
        <v>24.779361846571618</v>
      </c>
      <c r="F20" s="12">
        <f t="shared" si="1"/>
        <v>-21.001088139281833</v>
      </c>
      <c r="G20" s="18" cm="1">
        <f t="array" ref="G20">+AVERAGE(ABS(C20:F20))</f>
        <v>27.480997663927479</v>
      </c>
      <c r="H20" s="7"/>
    </row>
    <row r="21" spans="2:8">
      <c r="B21" s="62" t="s">
        <v>109</v>
      </c>
      <c r="C21" s="12">
        <f t="shared" si="1"/>
        <v>25.861700589124197</v>
      </c>
      <c r="D21" s="12">
        <f t="shared" si="1"/>
        <v>-20.200905233143928</v>
      </c>
      <c r="E21" s="12">
        <f t="shared" si="1"/>
        <v>34.2657575999649</v>
      </c>
      <c r="F21" s="12">
        <f t="shared" si="1"/>
        <v>17.007573719593822</v>
      </c>
      <c r="G21" s="30" cm="1">
        <f t="array" ref="G21">+AVERAGE(ABS(C21:F21))</f>
        <v>24.333984285456712</v>
      </c>
      <c r="H21" s="7"/>
    </row>
    <row r="22" spans="2:8">
      <c r="B22" s="62" t="s">
        <v>104</v>
      </c>
      <c r="C22" s="12">
        <f t="shared" si="1"/>
        <v>11.575554529409999</v>
      </c>
      <c r="D22" s="12">
        <f t="shared" si="1"/>
        <v>-0.67878494711341375</v>
      </c>
      <c r="E22" s="12">
        <f t="shared" si="1"/>
        <v>37.186492234420228</v>
      </c>
      <c r="F22" s="12">
        <f t="shared" si="1"/>
        <v>34.167800120261006</v>
      </c>
      <c r="G22" s="29" cm="1">
        <f t="array" ref="G22">+AVERAGE(ABS(C22:F22))</f>
        <v>20.902157957801162</v>
      </c>
      <c r="H22" s="7"/>
    </row>
    <row r="23" spans="2:8">
      <c r="B23" s="62" t="s">
        <v>99</v>
      </c>
      <c r="C23" s="12">
        <f t="shared" si="1"/>
        <v>-29.071395240317315</v>
      </c>
      <c r="D23" s="12">
        <f t="shared" si="1"/>
        <v>25.394736842105274</v>
      </c>
      <c r="E23" s="12">
        <f t="shared" si="1"/>
        <v>58.81427072402937</v>
      </c>
      <c r="F23" s="12">
        <f t="shared" si="1"/>
        <v>-4.8893293690122164</v>
      </c>
      <c r="G23" s="18" cm="1">
        <f t="array" ref="G23">+AVERAGE(ABS(C23:F23))</f>
        <v>29.542433043866044</v>
      </c>
      <c r="H23" s="7"/>
    </row>
    <row r="24" spans="2:8">
      <c r="B24" s="62" t="s">
        <v>12</v>
      </c>
      <c r="C24" s="12">
        <f t="shared" si="1"/>
        <v>-0.63988110775918017</v>
      </c>
      <c r="D24" s="12">
        <f t="shared" si="1"/>
        <v>-0.6856702318420389</v>
      </c>
      <c r="E24" s="12">
        <f t="shared" si="1"/>
        <v>41.544071924092293</v>
      </c>
      <c r="F24" s="12">
        <f t="shared" si="1"/>
        <v>3.0569548886747242</v>
      </c>
      <c r="G24" s="18" cm="1">
        <f t="array" ref="G24">+AVERAGE(ABS(C24:F24))</f>
        <v>11.481644538092059</v>
      </c>
    </row>
    <row r="25" spans="2:8" ht="15" customHeight="1">
      <c r="B25" s="61" t="s">
        <v>112</v>
      </c>
      <c r="C25" s="12">
        <f t="shared" si="1"/>
        <v>3.4004055529558599</v>
      </c>
      <c r="D25" s="12">
        <f t="shared" si="1"/>
        <v>26.821541710665258</v>
      </c>
      <c r="E25" s="12">
        <f t="shared" si="1"/>
        <v>16.402997502081604</v>
      </c>
      <c r="F25" s="12">
        <f t="shared" si="1"/>
        <v>13.294502350296341</v>
      </c>
      <c r="G25" s="30" cm="1">
        <f t="array" ref="G25">+AVERAGE(ABS(C25:F25))</f>
        <v>14.979861778999766</v>
      </c>
    </row>
    <row r="26" spans="2:8">
      <c r="B26" s="61" t="s">
        <v>93</v>
      </c>
      <c r="C26" s="12">
        <f t="shared" si="1"/>
        <v>-5.5555555555555571</v>
      </c>
      <c r="D26" s="12">
        <f t="shared" si="1"/>
        <v>25.951557093425606</v>
      </c>
      <c r="E26" s="12">
        <f t="shared" si="1"/>
        <v>34.615384615384613</v>
      </c>
      <c r="F26" s="12">
        <f t="shared" si="1"/>
        <v>12.65306122448979</v>
      </c>
      <c r="G26" s="30" cm="1">
        <f t="array" ref="G26">+AVERAGE(ABS(C26:F26))</f>
        <v>19.693889622213891</v>
      </c>
    </row>
    <row r="27" spans="2:8">
      <c r="B27" s="61" t="s">
        <v>96</v>
      </c>
      <c r="C27" s="12">
        <f t="shared" si="1"/>
        <v>6.4552919708029179</v>
      </c>
      <c r="D27" s="12">
        <f t="shared" si="1"/>
        <v>38.632954788943636</v>
      </c>
      <c r="E27" s="12">
        <f t="shared" si="1"/>
        <v>24.064914992272037</v>
      </c>
      <c r="F27" s="12">
        <f t="shared" si="1"/>
        <v>-2.4012707113491985</v>
      </c>
      <c r="G27" s="29" cm="1">
        <f t="array" ref="G27">+AVERAGE(ABS(C27:F27))</f>
        <v>17.888608115841947</v>
      </c>
    </row>
    <row r="28" spans="2:8">
      <c r="B28" s="61" t="s">
        <v>97</v>
      </c>
      <c r="C28" s="12">
        <f t="shared" si="1"/>
        <v>2.6232948583420779</v>
      </c>
      <c r="D28" s="12">
        <f t="shared" si="1"/>
        <v>15.337423312883431</v>
      </c>
      <c r="E28" s="12">
        <f t="shared" si="1"/>
        <v>39.893617021276611</v>
      </c>
      <c r="F28" s="12">
        <f t="shared" si="1"/>
        <v>25.602027883396687</v>
      </c>
      <c r="G28" s="18" cm="1">
        <f t="array" ref="G28">+AVERAGE(ABS(C28:F28))</f>
        <v>20.864090768974702</v>
      </c>
    </row>
    <row r="29" spans="2:8">
      <c r="B29" s="61" t="s">
        <v>107</v>
      </c>
      <c r="C29" s="12">
        <f t="shared" si="1"/>
        <v>5.9335137224584571</v>
      </c>
      <c r="D29" s="12">
        <f t="shared" si="1"/>
        <v>38.004013866082829</v>
      </c>
      <c r="E29" s="12">
        <f t="shared" si="1"/>
        <v>13.815441565309357</v>
      </c>
      <c r="F29" s="12">
        <f t="shared" si="1"/>
        <v>12.521779533046811</v>
      </c>
      <c r="G29" s="29" cm="1">
        <f t="array" ref="G29">+AVERAGE(ABS(C29:F29))</f>
        <v>17.568687171724363</v>
      </c>
    </row>
    <row r="30" spans="2:8">
      <c r="B30" s="61" t="s">
        <v>101</v>
      </c>
      <c r="C30" s="12">
        <f t="shared" ref="C30" si="2">D14/C14*100-100</f>
        <v>5.9335137224584571</v>
      </c>
      <c r="D30" s="12">
        <f t="shared" ref="D30" si="3">E14/D14*100-100</f>
        <v>38.004013866082829</v>
      </c>
      <c r="E30" s="12">
        <f t="shared" ref="E30" si="4">F14/E14*100-100</f>
        <v>13.815441565309357</v>
      </c>
      <c r="F30" s="12">
        <f t="shared" ref="F30" si="5">G14/F14*100-100</f>
        <v>12.521779533046811</v>
      </c>
      <c r="G30" s="29" cm="1">
        <f t="array" ref="G30">+AVERAGE(ABS(C30:F30))</f>
        <v>17.568687171724363</v>
      </c>
    </row>
    <row r="32" spans="2:8" ht="14.25" customHeight="1"/>
    <row r="33" spans="14:20">
      <c r="N33" s="78"/>
      <c r="O33" s="78"/>
      <c r="P33" s="78"/>
      <c r="Q33" s="78"/>
      <c r="R33" s="78"/>
      <c r="S33" s="78"/>
      <c r="T33" s="78"/>
    </row>
    <row r="34" spans="14:20">
      <c r="N34" s="78"/>
      <c r="O34" s="78"/>
      <c r="P34" s="78"/>
      <c r="Q34" s="78"/>
      <c r="R34" s="78"/>
      <c r="S34" s="78"/>
      <c r="T34" s="78"/>
    </row>
    <row r="35" spans="14:20">
      <c r="N35" s="78"/>
      <c r="O35" s="78"/>
      <c r="P35" s="78"/>
      <c r="Q35" s="78"/>
      <c r="R35" s="78"/>
      <c r="S35" s="78"/>
      <c r="T35" s="78"/>
    </row>
    <row r="36" spans="14:20">
      <c r="N36" s="78"/>
      <c r="O36" s="78"/>
      <c r="P36" s="78"/>
      <c r="Q36" s="78"/>
      <c r="R36" s="78"/>
      <c r="S36" s="78"/>
      <c r="T36" s="78"/>
    </row>
    <row r="37" spans="14:20">
      <c r="N37" s="78"/>
      <c r="O37" s="78"/>
      <c r="P37" s="78"/>
      <c r="Q37" s="78"/>
      <c r="R37" s="78"/>
      <c r="S37" s="78"/>
      <c r="T37" s="78"/>
    </row>
    <row r="38" spans="14:20">
      <c r="N38" s="78"/>
      <c r="O38" s="78"/>
      <c r="P38" s="78"/>
      <c r="Q38" s="78"/>
      <c r="R38" s="78"/>
      <c r="S38" s="78"/>
      <c r="T38" s="78"/>
    </row>
  </sheetData>
  <mergeCells count="1">
    <mergeCell ref="N33:T3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2025-07-28T16:15:16+00:00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a90b905c-b97c-428b-8612-fd2117087ed6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69dfd1c-4089-4e06-927d-add0534611cf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DC81728-3BDD-4043-9DEB-ECB1FB47E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Cortázar Sánchez</cp:lastModifiedBy>
  <cp:revision/>
  <dcterms:created xsi:type="dcterms:W3CDTF">2024-08-23T00:06:32Z</dcterms:created>
  <dcterms:modified xsi:type="dcterms:W3CDTF">2025-10-10T21:36:58Z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