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iana\Documents\2025 MERCADOS\MUNICIPIOS UAF 2025\2025\MANI\"/>
    </mc:Choice>
  </mc:AlternateContent>
  <xr:revisionPtr revIDLastSave="0" documentId="11_2A27535995F1ABD080CCDF1662CF5DCC1E36427C" xr6:coauthVersionLast="47" xr6:coauthVersionMax="47" xr10:uidLastSave="{00000000-0000-0000-0000-000000000000}"/>
  <bookViews>
    <workbookView xWindow="0" yWindow="0" windowWidth="20490" windowHeight="7755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externalReferences>
    <externalReference r:id="rId9"/>
  </externalReferences>
  <definedNames>
    <definedName name="_xlnm._FilterDatabase" localSheetId="4" hidden="1">'4.3.1. % MERCADO FLETE PRODUCTO'!$B$14:$E$24</definedName>
    <definedName name="_xlnm._FilterDatabase" localSheetId="5" hidden="1">'4.3.2. PRECIOS PAGAD PRODUCTOR'!$B$2:$G$5</definedName>
    <definedName name="_xlnm._FilterDatabase" localSheetId="6" hidden="1">'4.3.3. PRECIOS PROMEDIO SIPSA'!$N$2:$O$6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4" i="9" l="1" a="1"/>
  <c r="G24" i="9" s="1"/>
  <c r="F24" i="9"/>
  <c r="E24" i="9"/>
  <c r="D24" i="9"/>
  <c r="C24" i="9"/>
  <c r="I11" i="9"/>
  <c r="H11" i="9"/>
  <c r="I10" i="9"/>
  <c r="H10" i="9"/>
  <c r="I9" i="9"/>
  <c r="H9" i="9"/>
  <c r="I8" i="9"/>
  <c r="H8" i="9"/>
  <c r="I7" i="9"/>
  <c r="H7" i="9"/>
  <c r="I6" i="9"/>
  <c r="H6" i="9"/>
  <c r="I5" i="9"/>
  <c r="H5" i="9"/>
  <c r="I4" i="9"/>
  <c r="H4" i="9"/>
  <c r="I3" i="9"/>
  <c r="H3" i="9"/>
  <c r="I7" i="8"/>
  <c r="I8" i="8"/>
  <c r="I9" i="8"/>
  <c r="I10" i="8"/>
  <c r="I11" i="8"/>
  <c r="H7" i="8"/>
  <c r="H8" i="8"/>
  <c r="H9" i="8"/>
  <c r="H10" i="8"/>
  <c r="H11" i="8"/>
  <c r="K5" i="7" l="1"/>
  <c r="F5" i="7"/>
  <c r="I12" i="6"/>
  <c r="L3" i="6"/>
  <c r="G3" i="6"/>
  <c r="G23" i="9" l="1" a="1"/>
  <c r="I3" i="8"/>
  <c r="I4" i="8"/>
  <c r="I5" i="8"/>
  <c r="H3" i="8"/>
  <c r="H4" i="8"/>
  <c r="H5" i="8"/>
  <c r="I6" i="8" l="1"/>
  <c r="H6" i="8"/>
  <c r="M5" i="7" l="1"/>
  <c r="I11" i="6"/>
  <c r="I7" i="6"/>
  <c r="M14" i="7" l="1"/>
  <c r="I5" i="6"/>
  <c r="I10" i="6"/>
  <c r="I9" i="6"/>
  <c r="I8" i="6"/>
  <c r="I3" i="6"/>
  <c r="I4" i="6"/>
  <c r="M13" i="7" l="1"/>
  <c r="M12" i="7"/>
  <c r="F17" i="9" l="1"/>
  <c r="F18" i="9"/>
  <c r="F19" i="9"/>
  <c r="F20" i="9"/>
  <c r="F21" i="9"/>
  <c r="F22" i="9"/>
  <c r="F23" i="9"/>
  <c r="E17" i="9"/>
  <c r="E18" i="9"/>
  <c r="E19" i="9"/>
  <c r="E20" i="9"/>
  <c r="E21" i="9"/>
  <c r="E22" i="9"/>
  <c r="E23" i="9"/>
  <c r="D17" i="9"/>
  <c r="D18" i="9"/>
  <c r="D19" i="9"/>
  <c r="D20" i="9"/>
  <c r="D21" i="9"/>
  <c r="D22" i="9"/>
  <c r="D23" i="9"/>
  <c r="D16" i="9"/>
  <c r="E16" i="9"/>
  <c r="F16" i="9"/>
  <c r="C17" i="9"/>
  <c r="C18" i="9"/>
  <c r="C19" i="9"/>
  <c r="C20" i="9"/>
  <c r="C21" i="9"/>
  <c r="C22" i="9"/>
  <c r="C23" i="9"/>
  <c r="G23" i="9" s="1"/>
  <c r="C16" i="9"/>
  <c r="I6" i="6"/>
  <c r="M6" i="7"/>
  <c r="M7" i="7"/>
  <c r="M8" i="7"/>
  <c r="M9" i="7"/>
  <c r="M10" i="7"/>
  <c r="M11" i="7"/>
  <c r="G20" i="9" l="1" a="1"/>
  <c r="G20" i="9" s="1"/>
  <c r="G22" i="9" a="1"/>
  <c r="G22" i="9" s="1"/>
  <c r="G18" i="9" a="1"/>
  <c r="G18" i="9" s="1"/>
  <c r="G16" i="9" a="1"/>
  <c r="G16" i="9" s="1"/>
  <c r="G19" i="9" a="1"/>
  <c r="G19" i="9" s="1"/>
  <c r="G21" i="9"/>
  <c r="G21" i="9" a="1"/>
  <c r="G17" i="9" a="1"/>
  <c r="G17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<sst xmlns="http://schemas.openxmlformats.org/spreadsheetml/2006/main" count="318" uniqueCount="136">
  <si>
    <t>Tabla 1. Organizaciones de la Agricultura Familiar (OAF) participantes de los encuentros territoriales en el municipio de Mani</t>
  </si>
  <si>
    <t>Nombre y sigla asociación</t>
  </si>
  <si>
    <t>Principales productos comercializados</t>
  </si>
  <si>
    <t>No. de familias asociadas</t>
  </si>
  <si>
    <t>Servicios que presta la OAF</t>
  </si>
  <si>
    <t>Producto(s)</t>
  </si>
  <si>
    <t>Presentación</t>
  </si>
  <si>
    <t>Clientes (%)</t>
  </si>
  <si>
    <t>Contrato y/o acuerdo comercial establecido</t>
  </si>
  <si>
    <t>Forma de pago</t>
  </si>
  <si>
    <t>Primer punto de comercialización  (%)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</si>
  <si>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Mani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</si>
  <si>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</si>
  <si>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</si>
  <si>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</si>
  <si>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</si>
  <si>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</si>
  <si>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Carlos Humberto Neita</t>
  </si>
  <si>
    <t xml:space="preserve">Intermediario </t>
  </si>
  <si>
    <t xml:space="preserve">Grano de cacao seco </t>
  </si>
  <si>
    <t>Cabecera Municipal Yopal</t>
  </si>
  <si>
    <t>Cabecera Municipal Yopal 100%</t>
  </si>
  <si>
    <t>Martha Martinez</t>
  </si>
  <si>
    <t>Consumidor</t>
  </si>
  <si>
    <t>Cerdo kg en pie</t>
  </si>
  <si>
    <t>Cabecera Municipal Mani</t>
  </si>
  <si>
    <t>Centros poblados Mani 100%</t>
  </si>
  <si>
    <t>Romulo Romero Medina</t>
  </si>
  <si>
    <t>Huevo</t>
  </si>
  <si>
    <t>Cabecera Municipal Mani 100%</t>
  </si>
  <si>
    <t>Pastora Garcia Triana</t>
  </si>
  <si>
    <t>Res kg en pie</t>
  </si>
  <si>
    <t>Supermercado</t>
  </si>
  <si>
    <t>Plátano</t>
  </si>
  <si>
    <t xml:space="preserve">Maiz </t>
  </si>
  <si>
    <t>Yuca</t>
  </si>
  <si>
    <t>Leche cruda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</si>
  <si>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Mani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</si>
  <si>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</si>
  <si>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</si>
  <si>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</si>
  <si>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</si>
  <si>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</si>
  <si>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</si>
  <si>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Carlos Hmberto Neita</t>
  </si>
  <si>
    <t>Bulto  50 Kg</t>
  </si>
  <si>
    <t xml:space="preserve">Quincenal </t>
  </si>
  <si>
    <t>Contado</t>
  </si>
  <si>
    <t>Yopal 100%</t>
  </si>
  <si>
    <t xml:space="preserve">Cerdo kg en píe </t>
  </si>
  <si>
    <t>Centros poblados cercanos 100%</t>
  </si>
  <si>
    <t>Cubeta x 30 unidades</t>
  </si>
  <si>
    <t xml:space="preserve">Semanal </t>
  </si>
  <si>
    <t>Mani 100%</t>
  </si>
  <si>
    <t xml:space="preserve">Res en píe 180 kg </t>
  </si>
  <si>
    <t>Credito</t>
  </si>
  <si>
    <t>Aguazul 100%</t>
  </si>
  <si>
    <t>Bolsa 75 Kg</t>
  </si>
  <si>
    <t>Bulto 49 Kg</t>
  </si>
  <si>
    <t>Bolsa 30 Kg</t>
  </si>
  <si>
    <t xml:space="preserve">Litro </t>
  </si>
  <si>
    <t>Diario</t>
  </si>
  <si>
    <r>
      <t xml:space="preserve">Fuente: </t>
    </r>
    <r>
      <rPr>
        <sz val="10"/>
        <color rgb="FF000000"/>
        <rFont val="Arial"/>
        <family val="2"/>
      </rPr>
      <t>ANT, 2025</t>
    </r>
  </si>
  <si>
    <t>UFH</t>
  </si>
  <si>
    <t>Línea productiva</t>
  </si>
  <si>
    <t>Presentación del producto</t>
  </si>
  <si>
    <t>Principales compradores</t>
  </si>
  <si>
    <t>Primer punto de comercialización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</si>
  <si>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</si>
  <si>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</si>
  <si>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</si>
  <si>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</si>
  <si>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</si>
  <si>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</si>
  <si>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</si>
  <si>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minimo</t>
  </si>
  <si>
    <t>Maximo</t>
  </si>
  <si>
    <t>07Wc2s1-49</t>
  </si>
  <si>
    <t>Platano</t>
  </si>
  <si>
    <t>Kilogramo</t>
  </si>
  <si>
    <t xml:space="preserve">Consumidor Final 
Minorista </t>
  </si>
  <si>
    <t xml:space="preserve">33%
67%
</t>
  </si>
  <si>
    <t>Cabecera Municipal 100%</t>
  </si>
  <si>
    <t>Cacao</t>
  </si>
  <si>
    <t>Bulto 50 kg</t>
  </si>
  <si>
    <t>Intermediarios</t>
  </si>
  <si>
    <t xml:space="preserve">100%
</t>
  </si>
  <si>
    <t>Bolsa 30 kg</t>
  </si>
  <si>
    <t xml:space="preserve">50%
50%
</t>
  </si>
  <si>
    <t>11VaiL-23</t>
  </si>
  <si>
    <t>Maíz Amarillo Tradicional</t>
  </si>
  <si>
    <t>Intermediarios
Consumidor Final</t>
  </si>
  <si>
    <t xml:space="preserve">80%
20%
</t>
  </si>
  <si>
    <t>Finca 100%</t>
  </si>
  <si>
    <t>Arroz Secano</t>
  </si>
  <si>
    <t>Bulto x  62,5 kg</t>
  </si>
  <si>
    <t xml:space="preserve">Agroindustria </t>
  </si>
  <si>
    <t>Villavicencio 100%</t>
  </si>
  <si>
    <t>Avicultura De Postura (huevo)</t>
  </si>
  <si>
    <t>90%
10%</t>
  </si>
  <si>
    <t>Finca 90%
Cabecera Municipal 105</t>
  </si>
  <si>
    <t>Ganadería De Cría</t>
  </si>
  <si>
    <t xml:space="preserve">Res en pie 180 kg </t>
  </si>
  <si>
    <t xml:space="preserve">Intermediarios
Consumidor Final
</t>
  </si>
  <si>
    <t>Finca 67%
Aguazul 33%</t>
  </si>
  <si>
    <t>Ganadería Doble Propósito (Leche)</t>
  </si>
  <si>
    <t>Cantina x 40 litros</t>
  </si>
  <si>
    <t>Porcicultura De Cría</t>
  </si>
  <si>
    <t>10Wd3s2-30</t>
  </si>
  <si>
    <t>Yuca Para Uso Industrial</t>
  </si>
  <si>
    <t xml:space="preserve">Minorista </t>
  </si>
  <si>
    <t>Polígono</t>
  </si>
  <si>
    <t>Corregimiento o vereda</t>
  </si>
  <si>
    <t>08VaL-44</t>
  </si>
  <si>
    <t>GAVIOTAS</t>
  </si>
  <si>
    <t>LA POYATA</t>
  </si>
  <si>
    <t>SANTA HELENA</t>
  </si>
  <si>
    <t>Avicultura De Postura</t>
  </si>
  <si>
    <t>Ganadería Doble Propósito</t>
  </si>
  <si>
    <t>LAS ISLAS</t>
  </si>
  <si>
    <t>EL SOCORRO</t>
  </si>
  <si>
    <t>LAS TABLITAS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</si>
  <si>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</si>
  <si>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</si>
  <si>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</si>
  <si>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</si>
  <si>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Línea productiva </t>
  </si>
  <si>
    <t>Promedio</t>
  </si>
  <si>
    <t>Verificar</t>
  </si>
  <si>
    <t>Porcicultura De Ciclo Completo</t>
  </si>
  <si>
    <t>Ganadería Doble Propósito (Res kg en pie)</t>
  </si>
  <si>
    <t>yuca industrial sipsa no registra precios</t>
  </si>
  <si>
    <t>Precio a escala municipal</t>
  </si>
  <si>
    <t>Precio a escala departamental</t>
  </si>
  <si>
    <t>Precios a escala nacional</t>
  </si>
  <si>
    <t>Precios gremios ( Porkcolombia*, Ffenavi**, Fedegan***)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</si>
</sst>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</numFmts>
  <fonts count="13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rgb="FF000000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0"/>
      <name val="Arial"/>
      <family val="2"/>
    </font>
    <font>
      <b/>
      <sz val="11"/>
      <color theme="1"/>
      <name val="Aptos Narrow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29C"/>
        <bgColor indexed="64"/>
      </patternFill>
    </fill>
    <fill>
      <patternFill patternType="solid">
        <fgColor rgb="FFFF8C3C"/>
        <bgColor indexed="64"/>
      </patternFill>
    </fill>
    <fill>
      <patternFill patternType="solid">
        <fgColor rgb="FFFF4F7F"/>
        <bgColor indexed="64"/>
      </patternFill>
    </fill>
    <fill>
      <patternFill patternType="solid">
        <fgColor rgb="FF00B0F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5" fillId="0" borderId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9">
    <xf numFmtId="0" fontId="0" fillId="0" borderId="0" xfId="0"/>
    <xf numFmtId="0" fontId="6" fillId="1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8" fillId="0" borderId="0" xfId="0" applyFont="1"/>
    <xf numFmtId="0" fontId="8" fillId="0" borderId="0" xfId="0" applyFont="1" applyAlignment="1">
      <alignment horizontal="center"/>
    </xf>
    <xf numFmtId="0" fontId="9" fillId="6" borderId="1" xfId="0" applyFont="1" applyFill="1" applyBorder="1" applyAlignment="1">
      <alignment horizontal="center" vertical="center" wrapText="1"/>
    </xf>
    <xf numFmtId="165" fontId="8" fillId="0" borderId="1" xfId="1" applyNumberFormat="1" applyFont="1" applyBorder="1" applyAlignment="1">
      <alignment horizontal="center" vertical="center"/>
    </xf>
    <xf numFmtId="165" fontId="8" fillId="0" borderId="0" xfId="1" applyNumberFormat="1" applyFont="1" applyBorder="1"/>
    <xf numFmtId="0" fontId="9" fillId="2" borderId="1" xfId="0" applyFont="1" applyFill="1" applyBorder="1" applyAlignment="1">
      <alignment horizontal="center" vertical="center" wrapText="1"/>
    </xf>
    <xf numFmtId="168" fontId="8" fillId="4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43" fontId="7" fillId="0" borderId="1" xfId="8" applyFont="1" applyFill="1" applyBorder="1" applyAlignment="1">
      <alignment horizontal="center" vertical="center"/>
    </xf>
    <xf numFmtId="165" fontId="8" fillId="0" borderId="0" xfId="1" applyNumberFormat="1" applyFont="1" applyBorder="1" applyAlignment="1">
      <alignment horizontal="center" vertical="center"/>
    </xf>
    <xf numFmtId="43" fontId="8" fillId="5" borderId="1" xfId="8" applyFont="1" applyFill="1" applyBorder="1" applyAlignment="1">
      <alignment horizontal="center" vertical="center"/>
    </xf>
    <xf numFmtId="0" fontId="8" fillId="0" borderId="1" xfId="0" applyFont="1" applyBorder="1" applyAlignment="1" applyProtection="1">
      <alignment horizontal="center" vertical="center"/>
      <protection locked="0"/>
    </xf>
    <xf numFmtId="0" fontId="11" fillId="7" borderId="2" xfId="0" applyFont="1" applyFill="1" applyBorder="1" applyAlignment="1">
      <alignment horizontal="center" vertical="center"/>
    </xf>
    <xf numFmtId="0" fontId="8" fillId="9" borderId="3" xfId="0" applyFont="1" applyFill="1" applyBorder="1" applyAlignment="1">
      <alignment horizontal="center" vertical="center"/>
    </xf>
    <xf numFmtId="0" fontId="8" fillId="8" borderId="5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1" fillId="7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 wrapText="1"/>
    </xf>
    <xf numFmtId="165" fontId="0" fillId="0" borderId="1" xfId="1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67" fontId="7" fillId="0" borderId="0" xfId="7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8" fillId="0" borderId="1" xfId="8" applyFont="1" applyFill="1" applyBorder="1" applyAlignment="1">
      <alignment horizontal="center" vertical="center"/>
    </xf>
    <xf numFmtId="9" fontId="8" fillId="9" borderId="1" xfId="9" applyFont="1" applyFill="1" applyBorder="1" applyAlignment="1">
      <alignment horizontal="center" vertical="center"/>
    </xf>
    <xf numFmtId="9" fontId="8" fillId="11" borderId="1" xfId="9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10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5" fontId="0" fillId="0" borderId="0" xfId="1" applyNumberFormat="1" applyFont="1" applyFill="1" applyBorder="1"/>
    <xf numFmtId="0" fontId="7" fillId="0" borderId="0" xfId="0" applyFont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wrapText="1"/>
    </xf>
    <xf numFmtId="165" fontId="0" fillId="0" borderId="0" xfId="1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9" fontId="7" fillId="0" borderId="1" xfId="9" applyFont="1" applyFill="1" applyBorder="1" applyAlignment="1">
      <alignment horizontal="center" vertical="center" wrapText="1"/>
    </xf>
    <xf numFmtId="165" fontId="7" fillId="0" borderId="1" xfId="1" applyNumberFormat="1" applyFont="1" applyFill="1" applyBorder="1" applyAlignment="1">
      <alignment horizontal="center" vertical="center" wrapText="1"/>
    </xf>
    <xf numFmtId="43" fontId="8" fillId="14" borderId="1" xfId="8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7" fillId="3" borderId="0" xfId="0" applyFont="1" applyFill="1" applyAlignment="1">
      <alignment horizontal="center" vertical="center" wrapText="1"/>
    </xf>
    <xf numFmtId="0" fontId="7" fillId="15" borderId="0" xfId="0" applyFont="1" applyFill="1" applyAlignment="1">
      <alignment horizontal="center" vertical="center" wrapText="1"/>
    </xf>
    <xf numFmtId="0" fontId="7" fillId="16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9" fontId="8" fillId="13" borderId="1" xfId="9" applyFont="1" applyFill="1" applyBorder="1" applyAlignment="1">
      <alignment horizontal="center" vertical="center"/>
    </xf>
    <xf numFmtId="9" fontId="8" fillId="5" borderId="1" xfId="9" applyFont="1" applyFill="1" applyBorder="1" applyAlignment="1">
      <alignment horizontal="center" vertical="center"/>
    </xf>
    <xf numFmtId="9" fontId="8" fillId="8" borderId="1" xfId="9" applyFont="1" applyFill="1" applyBorder="1" applyAlignment="1">
      <alignment horizontal="center" vertical="center"/>
    </xf>
    <xf numFmtId="43" fontId="7" fillId="0" borderId="7" xfId="8" applyFont="1" applyFill="1" applyBorder="1" applyAlignment="1">
      <alignment horizontal="center" vertical="center"/>
    </xf>
    <xf numFmtId="43" fontId="7" fillId="12" borderId="1" xfId="8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9" fontId="7" fillId="0" borderId="0" xfId="9" applyFont="1" applyFill="1" applyBorder="1" applyAlignment="1">
      <alignment horizontal="center" vertical="center" wrapText="1"/>
    </xf>
    <xf numFmtId="165" fontId="7" fillId="0" borderId="0" xfId="1" applyNumberFormat="1" applyFont="1" applyFill="1" applyBorder="1" applyAlignment="1">
      <alignment horizontal="center" vertical="center" wrapText="1"/>
    </xf>
    <xf numFmtId="165" fontId="8" fillId="0" borderId="1" xfId="1" applyNumberFormat="1" applyFont="1" applyBorder="1" applyAlignment="1" applyProtection="1">
      <alignment vertical="center"/>
      <protection locked="0"/>
    </xf>
    <xf numFmtId="165" fontId="8" fillId="0" borderId="0" xfId="1" applyNumberFormat="1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7" fillId="17" borderId="0" xfId="0" applyFont="1" applyFill="1" applyAlignment="1">
      <alignment horizontal="center" vertical="center" wrapText="1"/>
    </xf>
    <xf numFmtId="9" fontId="8" fillId="9" borderId="0" xfId="9" applyFont="1" applyFill="1" applyBorder="1" applyAlignment="1">
      <alignment horizontal="center" vertical="center"/>
    </xf>
    <xf numFmtId="43" fontId="7" fillId="12" borderId="7" xfId="8" applyFont="1" applyFill="1" applyBorder="1" applyAlignment="1">
      <alignment horizontal="center" vertical="center"/>
    </xf>
    <xf numFmtId="43" fontId="7" fillId="18" borderId="1" xfId="8" applyFont="1" applyFill="1" applyBorder="1" applyAlignment="1">
      <alignment horizontal="center" vertical="center"/>
    </xf>
    <xf numFmtId="0" fontId="6" fillId="10" borderId="8" xfId="0" applyFont="1" applyFill="1" applyBorder="1" applyAlignment="1">
      <alignment horizontal="center" vertical="center" wrapText="1"/>
    </xf>
    <xf numFmtId="0" fontId="6" fillId="10" borderId="7" xfId="0" applyFont="1" applyFill="1" applyBorder="1" applyAlignment="1">
      <alignment horizontal="center" vertical="center" wrapText="1"/>
    </xf>
    <xf numFmtId="0" fontId="9" fillId="6" borderId="9" xfId="0" applyFont="1" applyFill="1" applyBorder="1" applyAlignment="1">
      <alignment horizontal="center" vertical="center" wrapText="1"/>
    </xf>
    <xf numFmtId="0" fontId="9" fillId="6" borderId="10" xfId="0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center" vertical="center"/>
      <protection locked="0"/>
    </xf>
    <xf numFmtId="0" fontId="9" fillId="6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165" fontId="0" fillId="0" borderId="1" xfId="1" applyNumberFormat="1" applyFont="1" applyFill="1" applyBorder="1" applyAlignment="1">
      <alignment horizontal="center" vertical="center"/>
    </xf>
    <xf numFmtId="165" fontId="0" fillId="0" borderId="0" xfId="1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1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6" fillId="10" borderId="9" xfId="0" applyFont="1" applyFill="1" applyBorder="1" applyAlignment="1">
      <alignment horizontal="center" vertical="center" wrapText="1"/>
    </xf>
    <xf numFmtId="0" fontId="6" fillId="10" borderId="10" xfId="0" applyFont="1" applyFill="1" applyBorder="1" applyAlignment="1">
      <alignment horizontal="center" vertical="center" wrapText="1"/>
    </xf>
    <xf numFmtId="0" fontId="6" fillId="10" borderId="8" xfId="0" applyFont="1" applyFill="1" applyBorder="1" applyAlignment="1">
      <alignment horizontal="center" vertical="center" wrapText="1"/>
    </xf>
    <xf numFmtId="0" fontId="6" fillId="10" borderId="7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</cellXfs>
  <cellStyles count="11">
    <cellStyle name="Millares" xfId="8" builtinId="3"/>
    <cellStyle name="Millares 2" xfId="10" xr:uid="{00000000-0005-0000-0000-000001000000}"/>
    <cellStyle name="Moneda" xfId="1" builtinId="4"/>
    <cellStyle name="Moneda 2" xfId="6" xr:uid="{00000000-0005-0000-0000-000003000000}"/>
    <cellStyle name="Moneda 2 2" xfId="7" xr:uid="{00000000-0005-0000-0000-000004000000}"/>
    <cellStyle name="Normal" xfId="0" builtinId="0"/>
    <cellStyle name="Normal 2" xfId="2" xr:uid="{00000000-0005-0000-0000-000006000000}"/>
    <cellStyle name="Normal 2 2" xfId="3" xr:uid="{00000000-0005-0000-0000-000007000000}"/>
    <cellStyle name="Porcentaje" xfId="9" builtinId="5"/>
    <cellStyle name="Porcentaje 2 2" xfId="5" xr:uid="{00000000-0005-0000-0000-000009000000}"/>
    <cellStyle name="Porcentaje 2 2 2" xfId="4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56736657917761"/>
          <c:y val="1.5594888373195259E-2"/>
          <c:w val="0.771988188976378"/>
          <c:h val="0.621769127240696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SIPSA'!$C$23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SIPSA'!$B$24:$B$32</c:f>
              <c:strCache>
                <c:ptCount val="9"/>
                <c:pt idx="0">
                  <c:v>Maíz Amarillo Tradicional</c:v>
                </c:pt>
                <c:pt idx="1">
                  <c:v>Yuca</c:v>
                </c:pt>
                <c:pt idx="2">
                  <c:v>Platano</c:v>
                </c:pt>
                <c:pt idx="3">
                  <c:v>Arroz Secano</c:v>
                </c:pt>
                <c:pt idx="4">
                  <c:v>Cacao</c:v>
                </c:pt>
                <c:pt idx="5">
                  <c:v>Porcicultura De Ciclo Completo</c:v>
                </c:pt>
                <c:pt idx="6">
                  <c:v>Ganadería Doble Propósito (Res kg en pie)</c:v>
                </c:pt>
                <c:pt idx="7">
                  <c:v>Ganadería Doble Propósito (Leche)</c:v>
                </c:pt>
                <c:pt idx="8">
                  <c:v>Avicultura De Postura</c:v>
                </c:pt>
              </c:strCache>
            </c:strRef>
          </c:cat>
          <c:val>
            <c:numRef>
              <c:f>'4.3.3. PRECIOS PROMEDIO SIPSA'!$C$24:$C$32</c:f>
              <c:numCache>
                <c:formatCode>_-"$"\ * #,##0_-;\-"$"\ * #,##0_-;_-"$"\ * "-"??_-;_-@_-</c:formatCode>
                <c:ptCount val="9"/>
                <c:pt idx="0">
                  <c:v>1718.0571377206047</c:v>
                </c:pt>
                <c:pt idx="1">
                  <c:v>1949.9246790582197</c:v>
                </c:pt>
                <c:pt idx="2">
                  <c:v>2510.2356123632126</c:v>
                </c:pt>
                <c:pt idx="3">
                  <c:v>3060.3652000255993</c:v>
                </c:pt>
                <c:pt idx="4">
                  <c:v>8648.6</c:v>
                </c:pt>
                <c:pt idx="5">
                  <c:v>7303</c:v>
                </c:pt>
                <c:pt idx="6">
                  <c:v>6276.5833333333339</c:v>
                </c:pt>
                <c:pt idx="7">
                  <c:v>1395.6803748554064</c:v>
                </c:pt>
                <c:pt idx="8">
                  <c:v>400.11666666666667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4-4BDB-85E0-1729BF00400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24138736"/>
        <c:axId val="1124137104"/>
      </c:barChart>
      <c:catAx>
        <c:axId val="11241387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124137104"/>
        <c:crosses val="autoZero"/>
        <c:auto val="1"/>
        <c:lblAlgn val="ctr"/>
        <c:lblOffset val="100"/>
        <c:noMultiLvlLbl val="0"/>
      </c:catAx>
      <c:valAx>
        <c:axId val="1124137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4138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</a:t>
            </a:r>
          </a:p>
          <a:p>
            <a:pPr>
              <a:defRPr/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 de Mani</a:t>
            </a:r>
          </a:p>
          <a:p>
            <a:pPr>
              <a:defRPr/>
            </a:pPr>
            <a:endParaRPr lang="es-CO" sz="900" b="1" i="0" baseline="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922003499562553"/>
          <c:y val="0.19300925925925921"/>
          <c:w val="0.87689107611548556"/>
          <c:h val="0.43246151215626649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MAYOR'!$B$16</c:f>
              <c:strCache>
                <c:ptCount val="1"/>
                <c:pt idx="0">
                  <c:v>Platano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MAYOR'!$C$16:$F$16</c:f>
              <c:numCache>
                <c:formatCode>_-* #,##0_-;\-* #,##0_-;_-* "-"??_-;_-@_-</c:formatCode>
                <c:ptCount val="4"/>
                <c:pt idx="0">
                  <c:v>-13.245260700473835</c:v>
                </c:pt>
                <c:pt idx="1">
                  <c:v>5.0790697069313211</c:v>
                </c:pt>
                <c:pt idx="2">
                  <c:v>87.88226852198423</c:v>
                </c:pt>
                <c:pt idx="3">
                  <c:v>6.0329311275110911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FF-49CC-AD89-A54DAD154C92}"/>
            </c:ext>
          </c:extLst>
        </c:ser>
        <c:ser>
          <c:idx val="1"/>
          <c:order val="1"/>
          <c:tx>
            <c:strRef>
              <c:f>'4.3.4. VARIACION $ PLAZAS MAYOR'!$B$17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MAYOR'!$C$17:$F$17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FF-49CC-AD89-A54DAD154C92}"/>
            </c:ext>
          </c:extLst>
        </c:ser>
        <c:ser>
          <c:idx val="2"/>
          <c:order val="2"/>
          <c:tx>
            <c:strRef>
              <c:f>'4.3.4. VARIACION $ PLAZAS MAYOR'!$B$18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MAYOR'!$C$18:$F$18</c:f>
              <c:numCache>
                <c:formatCode>_-* #,##0_-;\-* #,##0_-;_-* "-"??_-;_-@_-</c:formatCode>
                <c:ptCount val="4"/>
                <c:pt idx="0">
                  <c:v>-37.896953775408463</c:v>
                </c:pt>
                <c:pt idx="1">
                  <c:v>-9.1265492001782746</c:v>
                </c:pt>
                <c:pt idx="2">
                  <c:v>191.98052876122682</c:v>
                </c:pt>
                <c:pt idx="3">
                  <c:v>-32.462250011624448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FF-49CC-AD89-A54DAD154C92}"/>
            </c:ext>
          </c:extLst>
        </c:ser>
        <c:ser>
          <c:idx val="3"/>
          <c:order val="3"/>
          <c:tx>
            <c:strRef>
              <c:f>'4.3.4. VARIACION $ PLAZAS MAYOR'!$B$19</c:f>
              <c:strCache>
                <c:ptCount val="1"/>
                <c:pt idx="0">
                  <c:v>Maíz Amarillo Tradicional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17.870714619336738</c:v>
                </c:pt>
                <c:pt idx="1">
                  <c:v>26.941167875828214</c:v>
                </c:pt>
                <c:pt idx="2">
                  <c:v>29.157264740778828</c:v>
                </c:pt>
                <c:pt idx="3">
                  <c:v>-1.5035992176703417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FF-49CC-AD89-A54DAD154C92}"/>
            </c:ext>
          </c:extLst>
        </c:ser>
        <c:ser>
          <c:idx val="4"/>
          <c:order val="4"/>
          <c:tx>
            <c:strRef>
              <c:f>'4.3.4. VARIACION $ PLAZAS MAYOR'!$B$20</c:f>
              <c:strCache>
                <c:ptCount val="1"/>
                <c:pt idx="0">
                  <c:v>Arroz Secano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25.58255403534848</c:v>
                </c:pt>
                <c:pt idx="1">
                  <c:v>-21.914106144536831</c:v>
                </c:pt>
                <c:pt idx="2">
                  <c:v>37.127764789286744</c:v>
                </c:pt>
                <c:pt idx="3">
                  <c:v>15.569737485990657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0FF-49CC-AD89-A54DAD154C92}"/>
            </c:ext>
          </c:extLst>
        </c:ser>
        <c:ser>
          <c:idx val="5"/>
          <c:order val="5"/>
          <c:tx>
            <c:strRef>
              <c:f>'4.3.4. VARIACION $ PLAZAS MAYOR'!$B$21</c:f>
              <c:strCache>
                <c:ptCount val="1"/>
                <c:pt idx="0">
                  <c:v>Avicultura De Postura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-5.4555373704310028</c:v>
                </c:pt>
                <c:pt idx="1">
                  <c:v>26.110790536641673</c:v>
                </c:pt>
                <c:pt idx="2">
                  <c:v>34.522992450240224</c:v>
                </c:pt>
                <c:pt idx="3">
                  <c:v>12.65306122448979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0FF-49CC-AD89-A54DAD154C92}"/>
            </c:ext>
          </c:extLst>
        </c:ser>
        <c:ser>
          <c:idx val="6"/>
          <c:order val="6"/>
          <c:tx>
            <c:strRef>
              <c:f>'4.3.4. VARIACION $ PLAZAS MAYOR'!$B$22</c:f>
              <c:strCache>
                <c:ptCount val="1"/>
                <c:pt idx="0">
                  <c:v>Ganadería De Cría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6.4668200049422921</c:v>
                </c:pt>
                <c:pt idx="1">
                  <c:v>38.624149690228364</c:v>
                </c:pt>
                <c:pt idx="2">
                  <c:v>24.064295098013957</c:v>
                </c:pt>
                <c:pt idx="3">
                  <c:v>-2.4032971368062732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0FF-49CC-AD89-A54DAD154C92}"/>
            </c:ext>
          </c:extLst>
        </c:ser>
        <c:ser>
          <c:idx val="7"/>
          <c:order val="7"/>
          <c:tx>
            <c:strRef>
              <c:f>'4.3.4. VARIACION $ PLAZAS MAYOR'!$B$23</c:f>
              <c:strCache>
                <c:ptCount val="1"/>
                <c:pt idx="0">
                  <c:v>Ganadería Doble Propósito (Leche)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12.054415316996071</c:v>
                </c:pt>
                <c:pt idx="1">
                  <c:v>4.610706756037473</c:v>
                </c:pt>
                <c:pt idx="2">
                  <c:v>40.464227776590974</c:v>
                </c:pt>
                <c:pt idx="3">
                  <c:v>22.098981572361637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0FF-49CC-AD89-A54DAD154C92}"/>
            </c:ext>
          </c:extLst>
        </c:ser>
        <c:ser>
          <c:idx val="8"/>
          <c:order val="8"/>
          <c:tx>
            <c:strRef>
              <c:f>'4.3.4. VARIACION $ PLAZAS MAYOR'!$B$24</c:f>
              <c:strCache>
                <c:ptCount val="1"/>
                <c:pt idx="0">
                  <c:v>Porcicultura De Ciclo Completo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C4-4F69-B205-DC286FBE0B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24126224"/>
        <c:axId val="1124133840"/>
      </c:lineChart>
      <c:catAx>
        <c:axId val="1124126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124133840"/>
        <c:crosses val="autoZero"/>
        <c:auto val="1"/>
        <c:lblAlgn val="ctr"/>
        <c:lblOffset val="100"/>
        <c:noMultiLvlLbl val="0"/>
      </c:catAx>
      <c:valAx>
        <c:axId val="1124133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124126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977713527415872E-2"/>
          <c:y val="0.65006711633465264"/>
          <c:w val="0.65446636601119179"/>
          <c:h val="0.218656108044714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421</xdr:colOff>
      <xdr:row>13</xdr:row>
      <xdr:rowOff>52916</xdr:rowOff>
    </xdr:from>
    <xdr:to>
      <xdr:col>11</xdr:col>
      <xdr:colOff>81642</xdr:colOff>
      <xdr:row>35</xdr:row>
      <xdr:rowOff>129540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BBD24A1-38E3-4A5C-855A-2ECDCED181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426355</xdr:colOff>
      <xdr:row>1</xdr:row>
      <xdr:rowOff>108856</xdr:rowOff>
    </xdr:from>
    <xdr:to>
      <xdr:col>16</xdr:col>
      <xdr:colOff>775606</xdr:colOff>
      <xdr:row>24</xdr:row>
      <xdr:rowOff>149677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1AAB8CD-FAE4-42C9-87C6-D7B3A13154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41103_IT_Oferta_Demanda_Producto_Man&#23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Demanda"/>
      <sheetName val="Producto 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7"/>
  <sheetViews>
    <sheetView zoomScale="70" zoomScaleNormal="70" workbookViewId="0">
      <selection activeCell="B4" sqref="B4"/>
    </sheetView>
  </sheetViews>
  <sheetFormatPr defaultColWidth="11.42578125" defaultRowHeight="14.25"/>
  <cols>
    <col min="2" max="2" width="27.42578125" style="2" customWidth="1"/>
    <col min="3" max="3" width="24.28515625" customWidth="1"/>
    <col min="4" max="4" width="11" customWidth="1"/>
    <col min="5" max="5" width="31.5703125" style="30" customWidth="1"/>
  </cols>
  <sheetData>
    <row r="3" spans="2:5" ht="33.75" customHeight="1">
      <c r="B3" s="79" t="s">
        <v>0</v>
      </c>
      <c r="C3" s="79"/>
      <c r="D3" s="79"/>
      <c r="E3" s="79"/>
    </row>
    <row r="4" spans="2:5" ht="38.25">
      <c r="B4" s="1" t="s">
        <v>1</v>
      </c>
      <c r="C4" s="1" t="s">
        <v>2</v>
      </c>
      <c r="D4" s="1" t="s">
        <v>3</v>
      </c>
      <c r="E4" s="1" t="s">
        <v>4</v>
      </c>
    </row>
    <row r="5" spans="2:5" ht="14.25" customHeight="1">
      <c r="B5" s="80"/>
      <c r="C5" s="38"/>
      <c r="D5" s="81"/>
      <c r="E5" s="82"/>
    </row>
    <row r="6" spans="2:5">
      <c r="B6" s="80"/>
      <c r="C6" s="37"/>
      <c r="D6" s="81"/>
      <c r="E6" s="82"/>
    </row>
    <row r="7" spans="2:5">
      <c r="B7" s="80"/>
      <c r="C7" s="38"/>
      <c r="D7" s="81"/>
      <c r="E7" s="82"/>
    </row>
    <row r="8" spans="2:5" ht="14.25" customHeight="1">
      <c r="B8" s="80"/>
      <c r="C8" s="37"/>
      <c r="D8" s="81"/>
      <c r="E8" s="82"/>
    </row>
    <row r="9" spans="2:5">
      <c r="B9" s="80"/>
      <c r="C9" s="37"/>
      <c r="D9" s="81"/>
      <c r="E9" s="82"/>
    </row>
    <row r="10" spans="2:5" ht="38.25" customHeight="1">
      <c r="B10" s="80"/>
      <c r="C10" s="38"/>
      <c r="D10" s="81"/>
      <c r="E10" s="82"/>
    </row>
    <row r="11" spans="2:5" ht="51" customHeight="1">
      <c r="B11" s="80"/>
      <c r="C11" s="38"/>
      <c r="D11" s="81"/>
      <c r="E11" s="82"/>
    </row>
    <row r="12" spans="2:5" ht="39" customHeight="1">
      <c r="B12" s="80"/>
      <c r="C12" s="37"/>
      <c r="D12" s="81"/>
      <c r="E12" s="82"/>
    </row>
    <row r="13" spans="2:5" ht="51" customHeight="1">
      <c r="B13" s="80"/>
      <c r="C13" s="37"/>
      <c r="D13" s="81"/>
      <c r="E13" s="82"/>
    </row>
    <row r="14" spans="2:5" ht="51" customHeight="1">
      <c r="B14" s="80"/>
      <c r="C14" s="37"/>
      <c r="D14" s="81"/>
      <c r="E14" s="82"/>
    </row>
    <row r="15" spans="2:5" ht="51" customHeight="1">
      <c r="B15" s="80"/>
      <c r="C15" s="37"/>
      <c r="D15" s="81"/>
      <c r="E15" s="82"/>
    </row>
    <row r="16" spans="2:5" ht="51" customHeight="1">
      <c r="B16" s="80"/>
      <c r="C16" s="37"/>
      <c r="D16" s="81"/>
      <c r="E16" s="82"/>
    </row>
    <row r="17" spans="2:5" ht="51" customHeight="1">
      <c r="B17" s="80"/>
      <c r="C17" s="37"/>
      <c r="D17" s="81"/>
      <c r="E17" s="82"/>
    </row>
  </sheetData>
  <mergeCells count="13">
    <mergeCell ref="B14:B15"/>
    <mergeCell ref="B16:B17"/>
    <mergeCell ref="D14:D15"/>
    <mergeCell ref="D16:D17"/>
    <mergeCell ref="E5:E9"/>
    <mergeCell ref="E10:E13"/>
    <mergeCell ref="E14:E15"/>
    <mergeCell ref="E16:E17"/>
    <mergeCell ref="B3:E3"/>
    <mergeCell ref="B5:B9"/>
    <mergeCell ref="B10:B13"/>
    <mergeCell ref="D5:D9"/>
    <mergeCell ref="D10:D1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8"/>
  <sheetViews>
    <sheetView zoomScale="70" zoomScaleNormal="70" workbookViewId="0">
      <selection activeCell="A6" sqref="A6:G18"/>
    </sheetView>
  </sheetViews>
  <sheetFormatPr defaultColWidth="11.42578125" defaultRowHeight="14.25"/>
  <cols>
    <col min="1" max="1" width="34.7109375" style="11" customWidth="1"/>
    <col min="2" max="2" width="26.42578125" customWidth="1"/>
    <col min="3" max="3" width="19.42578125" customWidth="1"/>
    <col min="4" max="4" width="18.42578125" customWidth="1"/>
    <col min="6" max="6" width="9" customWidth="1"/>
    <col min="7" max="7" width="18.28515625" customWidth="1"/>
  </cols>
  <sheetData>
    <row r="3" spans="1:7">
      <c r="C3" s="83"/>
      <c r="D3" s="83"/>
      <c r="E3" s="83"/>
      <c r="F3" s="83"/>
      <c r="G3" s="83"/>
    </row>
    <row r="4" spans="1:7" ht="38.450000000000003" customHeight="1">
      <c r="A4" s="84" t="s">
        <v>1</v>
      </c>
      <c r="B4" s="84" t="s">
        <v>5</v>
      </c>
      <c r="C4" s="84" t="s">
        <v>6</v>
      </c>
      <c r="D4" s="84" t="s">
        <v>7</v>
      </c>
      <c r="E4" s="84" t="s">
        <v>8</v>
      </c>
      <c r="F4" s="84" t="s">
        <v>9</v>
      </c>
      <c r="G4" s="84" t="s">
        <v>10</v>
      </c>
    </row>
    <row r="5" spans="1:7" ht="22.5" customHeight="1">
      <c r="A5" s="84"/>
      <c r="B5" s="84"/>
      <c r="C5" s="84"/>
      <c r="D5" s="84"/>
      <c r="E5" s="84"/>
      <c r="F5" s="84"/>
      <c r="G5" s="84"/>
    </row>
    <row r="6" spans="1:7" ht="22.5" customHeight="1">
      <c r="A6" s="80"/>
      <c r="B6" s="38"/>
      <c r="C6" s="15"/>
      <c r="D6" s="42"/>
      <c r="E6" s="42"/>
      <c r="F6" s="37"/>
      <c r="G6" s="42"/>
    </row>
    <row r="7" spans="1:7" ht="22.5" customHeight="1">
      <c r="A7" s="80"/>
      <c r="B7" s="37"/>
      <c r="C7" s="15"/>
      <c r="D7" s="42"/>
      <c r="E7" s="85"/>
      <c r="F7" s="81"/>
      <c r="G7" s="85"/>
    </row>
    <row r="8" spans="1:7" ht="22.5" customHeight="1">
      <c r="A8" s="80"/>
      <c r="B8" s="38"/>
      <c r="C8" s="15"/>
      <c r="D8" s="42"/>
      <c r="E8" s="85"/>
      <c r="F8" s="81"/>
      <c r="G8" s="85"/>
    </row>
    <row r="9" spans="1:7" ht="22.5" customHeight="1">
      <c r="A9" s="80"/>
      <c r="B9" s="37"/>
      <c r="C9" s="15"/>
      <c r="D9" s="42"/>
      <c r="E9" s="42"/>
      <c r="F9" s="37"/>
      <c r="G9" s="42"/>
    </row>
    <row r="10" spans="1:7" ht="22.5" customHeight="1">
      <c r="A10" s="80"/>
      <c r="B10" s="37"/>
      <c r="C10" s="15"/>
      <c r="D10" s="42"/>
      <c r="E10" s="42"/>
      <c r="F10" s="37"/>
      <c r="G10" s="42"/>
    </row>
    <row r="11" spans="1:7" ht="49.5" customHeight="1">
      <c r="A11" s="80"/>
      <c r="B11" s="38"/>
      <c r="C11" s="15"/>
      <c r="D11" s="42"/>
      <c r="E11" s="42"/>
      <c r="F11" s="37"/>
      <c r="G11" s="42"/>
    </row>
    <row r="12" spans="1:7">
      <c r="A12" s="80"/>
      <c r="B12" s="38"/>
      <c r="C12" s="15"/>
      <c r="D12" s="42"/>
      <c r="E12" s="42"/>
      <c r="F12" s="37"/>
      <c r="G12" s="42"/>
    </row>
    <row r="13" spans="1:7" ht="44.25" customHeight="1">
      <c r="A13" s="80"/>
      <c r="B13" s="37"/>
      <c r="C13" s="15"/>
      <c r="D13" s="42"/>
      <c r="E13" s="42"/>
      <c r="F13" s="37"/>
      <c r="G13" s="42"/>
    </row>
    <row r="14" spans="1:7" ht="33.75" customHeight="1">
      <c r="A14" s="80"/>
      <c r="B14" s="37"/>
      <c r="C14" s="15"/>
      <c r="D14" s="42"/>
      <c r="E14" s="42"/>
      <c r="F14" s="37"/>
      <c r="G14" s="42"/>
    </row>
    <row r="15" spans="1:7" ht="33.75" customHeight="1">
      <c r="A15" s="80"/>
      <c r="B15" s="37"/>
      <c r="C15" s="15"/>
      <c r="D15" s="42"/>
      <c r="E15" s="42"/>
      <c r="F15" s="37"/>
      <c r="G15" s="42"/>
    </row>
    <row r="16" spans="1:7" ht="25.5" customHeight="1">
      <c r="A16" s="80"/>
      <c r="B16" s="37"/>
      <c r="C16" s="15"/>
      <c r="D16" s="42"/>
      <c r="E16" s="42"/>
      <c r="F16" s="37"/>
      <c r="G16" s="42"/>
    </row>
    <row r="17" spans="1:7" ht="25.5" customHeight="1">
      <c r="A17" s="80"/>
      <c r="B17" s="37"/>
      <c r="C17" s="15"/>
      <c r="D17" s="42"/>
      <c r="E17" s="42"/>
      <c r="F17" s="37"/>
      <c r="G17" s="42"/>
    </row>
    <row r="18" spans="1:7" ht="25.5" customHeight="1">
      <c r="A18" s="80"/>
      <c r="B18" s="37"/>
      <c r="C18" s="15"/>
      <c r="D18" s="42"/>
      <c r="E18" s="42"/>
      <c r="F18" s="37"/>
      <c r="G18" s="42"/>
    </row>
  </sheetData>
  <mergeCells count="15">
    <mergeCell ref="A11:A14"/>
    <mergeCell ref="A15:A16"/>
    <mergeCell ref="A17:A18"/>
    <mergeCell ref="C3:G3"/>
    <mergeCell ref="C4:C5"/>
    <mergeCell ref="E4:E5"/>
    <mergeCell ref="F4:F5"/>
    <mergeCell ref="A6:A10"/>
    <mergeCell ref="A4:A5"/>
    <mergeCell ref="B4:B5"/>
    <mergeCell ref="D4:D5"/>
    <mergeCell ref="G4:G5"/>
    <mergeCell ref="G7:G8"/>
    <mergeCell ref="E7:E8"/>
    <mergeCell ref="F7:F8"/>
  </mergeCells>
  <dataValidations count="1">
    <dataValidation type="textLength" allowBlank="1" showInputMessage="1" showErrorMessage="1" sqref="C6:C18" xr:uid="{00000000-0002-0000-0100-000000000000}">
      <formula1>0</formula1>
      <formula2>20</formula2>
    </dataValidation>
  </dataValidation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3"/>
  <sheetViews>
    <sheetView zoomScale="70" zoomScaleNormal="70" workbookViewId="0">
      <selection activeCell="B5" sqref="B5:F13"/>
    </sheetView>
  </sheetViews>
  <sheetFormatPr defaultColWidth="11.42578125" defaultRowHeight="14.25"/>
  <cols>
    <col min="2" max="2" width="26.28515625" style="2" customWidth="1"/>
    <col min="3" max="3" width="17.28515625" customWidth="1"/>
    <col min="4" max="4" width="21.140625" customWidth="1"/>
    <col min="5" max="5" width="21.5703125" customWidth="1"/>
    <col min="6" max="6" width="30.7109375" customWidth="1"/>
  </cols>
  <sheetData>
    <row r="4" spans="2:6">
      <c r="B4" s="83" t="s">
        <v>11</v>
      </c>
      <c r="C4" s="83"/>
      <c r="D4" s="83"/>
      <c r="E4" s="83"/>
      <c r="F4" s="83"/>
    </row>
    <row r="5" spans="2:6" ht="25.5">
      <c r="B5" s="1" t="s">
        <v>12</v>
      </c>
      <c r="C5" s="1" t="s">
        <v>13</v>
      </c>
      <c r="D5" s="1" t="s">
        <v>14</v>
      </c>
      <c r="E5" s="1" t="s">
        <v>15</v>
      </c>
      <c r="F5" s="1" t="s">
        <v>16</v>
      </c>
    </row>
    <row r="6" spans="2:6" ht="26.25" customHeight="1">
      <c r="B6" s="64" t="s">
        <v>17</v>
      </c>
      <c r="C6" s="64" t="s">
        <v>18</v>
      </c>
      <c r="D6" s="64" t="s">
        <v>19</v>
      </c>
      <c r="E6" s="56" t="s">
        <v>20</v>
      </c>
      <c r="F6" s="38" t="s">
        <v>21</v>
      </c>
    </row>
    <row r="7" spans="2:6" ht="34.5" customHeight="1">
      <c r="B7" s="64" t="s">
        <v>22</v>
      </c>
      <c r="C7" s="37" t="s">
        <v>23</v>
      </c>
      <c r="D7" s="64" t="s">
        <v>24</v>
      </c>
      <c r="E7" s="56" t="s">
        <v>25</v>
      </c>
      <c r="F7" s="38" t="s">
        <v>26</v>
      </c>
    </row>
    <row r="8" spans="2:6" ht="30" customHeight="1">
      <c r="B8" s="64" t="s">
        <v>27</v>
      </c>
      <c r="C8" s="64" t="s">
        <v>18</v>
      </c>
      <c r="D8" s="64" t="s">
        <v>28</v>
      </c>
      <c r="E8" s="56" t="s">
        <v>25</v>
      </c>
      <c r="F8" s="38" t="s">
        <v>29</v>
      </c>
    </row>
    <row r="9" spans="2:6" ht="26.25" customHeight="1">
      <c r="B9" s="86" t="s">
        <v>30</v>
      </c>
      <c r="C9" s="37" t="s">
        <v>23</v>
      </c>
      <c r="D9" s="64" t="s">
        <v>31</v>
      </c>
      <c r="E9" s="56" t="s">
        <v>25</v>
      </c>
      <c r="F9" s="38" t="s">
        <v>26</v>
      </c>
    </row>
    <row r="10" spans="2:6" ht="44.25" customHeight="1">
      <c r="B10" s="87"/>
      <c r="C10" s="64" t="s">
        <v>32</v>
      </c>
      <c r="D10" s="64" t="s">
        <v>33</v>
      </c>
      <c r="E10" s="56" t="s">
        <v>25</v>
      </c>
      <c r="F10" s="38" t="s">
        <v>29</v>
      </c>
    </row>
    <row r="11" spans="2:6" ht="30" customHeight="1">
      <c r="B11" s="87"/>
      <c r="C11" s="64" t="s">
        <v>32</v>
      </c>
      <c r="D11" s="64" t="s">
        <v>34</v>
      </c>
      <c r="E11" s="56" t="s">
        <v>25</v>
      </c>
      <c r="F11" s="38" t="s">
        <v>29</v>
      </c>
    </row>
    <row r="12" spans="2:6" ht="22.5" customHeight="1">
      <c r="B12" s="87"/>
      <c r="C12" s="64" t="s">
        <v>32</v>
      </c>
      <c r="D12" s="64" t="s">
        <v>35</v>
      </c>
      <c r="E12" s="56" t="s">
        <v>25</v>
      </c>
      <c r="F12" s="38" t="s">
        <v>29</v>
      </c>
    </row>
    <row r="13" spans="2:6" ht="39.75" customHeight="1">
      <c r="B13" s="88"/>
      <c r="C13" s="64" t="s">
        <v>32</v>
      </c>
      <c r="D13" s="64" t="s">
        <v>36</v>
      </c>
      <c r="E13" s="56" t="s">
        <v>25</v>
      </c>
      <c r="F13" s="38" t="s">
        <v>29</v>
      </c>
    </row>
  </sheetData>
  <mergeCells count="2">
    <mergeCell ref="B9:B13"/>
    <mergeCell ref="B4:F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'https://agenciadetierras.sharepoint.com/sites/UAFpoint/Documentos compartidos/MUNICIPIOS PRIORIZADOS/Casanare/Maní - Casanare/10. DTS consolidado/ANEXOS/[20241103_IT_Oferta_Demanda_Producto_Maní.xlsx]Hoja1'!#REF!</xm:f>
          </x14:formula1>
          <xm:sqref>C8 C10:C13 C6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4"/>
  <sheetViews>
    <sheetView topLeftCell="B1" zoomScale="77" zoomScaleNormal="77" workbookViewId="0">
      <selection activeCell="D17" sqref="D17"/>
    </sheetView>
  </sheetViews>
  <sheetFormatPr defaultColWidth="11.42578125" defaultRowHeight="14.25"/>
  <cols>
    <col min="2" max="2" width="25" customWidth="1"/>
    <col min="3" max="3" width="14.5703125" customWidth="1"/>
    <col min="4" max="4" width="15.140625" customWidth="1"/>
    <col min="5" max="5" width="11.28515625" customWidth="1"/>
    <col min="7" max="7" width="21.28515625" customWidth="1"/>
  </cols>
  <sheetData>
    <row r="4" spans="2:7">
      <c r="B4" s="83" t="s">
        <v>37</v>
      </c>
      <c r="C4" s="83"/>
      <c r="D4" s="83"/>
      <c r="E4" s="83"/>
      <c r="F4" s="83"/>
      <c r="G4" s="83"/>
    </row>
    <row r="5" spans="2:7" ht="38.25">
      <c r="B5" s="1" t="s">
        <v>38</v>
      </c>
      <c r="C5" s="1" t="s">
        <v>39</v>
      </c>
      <c r="D5" s="1" t="s">
        <v>40</v>
      </c>
      <c r="E5" s="1" t="s">
        <v>41</v>
      </c>
      <c r="F5" s="1" t="s">
        <v>42</v>
      </c>
      <c r="G5" s="1" t="s">
        <v>43</v>
      </c>
    </row>
    <row r="6" spans="2:7" ht="36" customHeight="1">
      <c r="B6" s="44" t="s">
        <v>44</v>
      </c>
      <c r="C6" s="44" t="s">
        <v>19</v>
      </c>
      <c r="D6" s="43" t="s">
        <v>45</v>
      </c>
      <c r="E6" s="43" t="s">
        <v>46</v>
      </c>
      <c r="F6" s="43" t="s">
        <v>47</v>
      </c>
      <c r="G6" s="10" t="s">
        <v>48</v>
      </c>
    </row>
    <row r="7" spans="2:7" ht="28.5" customHeight="1">
      <c r="B7" s="44" t="s">
        <v>22</v>
      </c>
      <c r="C7" s="44" t="s">
        <v>24</v>
      </c>
      <c r="D7" s="43" t="s">
        <v>49</v>
      </c>
      <c r="E7" s="43" t="s">
        <v>46</v>
      </c>
      <c r="F7" s="43" t="s">
        <v>47</v>
      </c>
      <c r="G7" s="10" t="s">
        <v>50</v>
      </c>
    </row>
    <row r="8" spans="2:7" ht="28.5" customHeight="1">
      <c r="B8" s="44" t="s">
        <v>27</v>
      </c>
      <c r="C8" s="44" t="s">
        <v>28</v>
      </c>
      <c r="D8" s="44" t="s">
        <v>51</v>
      </c>
      <c r="E8" s="43" t="s">
        <v>52</v>
      </c>
      <c r="F8" s="43" t="s">
        <v>47</v>
      </c>
      <c r="G8" s="10" t="s">
        <v>53</v>
      </c>
    </row>
    <row r="9" spans="2:7" ht="26.25" customHeight="1">
      <c r="B9" s="90" t="s">
        <v>30</v>
      </c>
      <c r="C9" s="44" t="s">
        <v>31</v>
      </c>
      <c r="D9" s="43" t="s">
        <v>54</v>
      </c>
      <c r="E9" s="43" t="s">
        <v>52</v>
      </c>
      <c r="F9" s="43" t="s">
        <v>55</v>
      </c>
      <c r="G9" s="10" t="s">
        <v>56</v>
      </c>
    </row>
    <row r="10" spans="2:7">
      <c r="B10" s="91"/>
      <c r="C10" s="44" t="s">
        <v>33</v>
      </c>
      <c r="D10" s="43" t="s">
        <v>57</v>
      </c>
      <c r="E10" s="43" t="s">
        <v>52</v>
      </c>
      <c r="F10" s="43" t="s">
        <v>47</v>
      </c>
      <c r="G10" s="10" t="s">
        <v>53</v>
      </c>
    </row>
    <row r="11" spans="2:7">
      <c r="B11" s="91"/>
      <c r="C11" s="44" t="s">
        <v>34</v>
      </c>
      <c r="D11" s="43" t="s">
        <v>58</v>
      </c>
      <c r="E11" s="43" t="s">
        <v>52</v>
      </c>
      <c r="F11" s="43" t="s">
        <v>47</v>
      </c>
      <c r="G11" s="10" t="s">
        <v>53</v>
      </c>
    </row>
    <row r="12" spans="2:7">
      <c r="B12" s="91"/>
      <c r="C12" s="44" t="s">
        <v>35</v>
      </c>
      <c r="D12" s="43" t="s">
        <v>59</v>
      </c>
      <c r="E12" s="43" t="s">
        <v>52</v>
      </c>
      <c r="F12" s="43" t="s">
        <v>47</v>
      </c>
      <c r="G12" s="10" t="s">
        <v>53</v>
      </c>
    </row>
    <row r="13" spans="2:7">
      <c r="B13" s="92"/>
      <c r="C13" s="44" t="s">
        <v>36</v>
      </c>
      <c r="D13" s="58" t="s">
        <v>60</v>
      </c>
      <c r="E13" s="43" t="s">
        <v>61</v>
      </c>
      <c r="F13" s="43" t="s">
        <v>55</v>
      </c>
      <c r="G13" s="10" t="s">
        <v>53</v>
      </c>
    </row>
    <row r="14" spans="2:7">
      <c r="B14" s="89" t="s">
        <v>62</v>
      </c>
      <c r="C14" s="89"/>
      <c r="D14" s="89"/>
      <c r="E14" s="89"/>
      <c r="F14" s="89"/>
      <c r="G14" s="89"/>
    </row>
  </sheetData>
  <mergeCells count="3">
    <mergeCell ref="B14:G14"/>
    <mergeCell ref="B4:G4"/>
    <mergeCell ref="B9:B13"/>
  </mergeCell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'https://agenciadetierras.sharepoint.com/sites/UAFpoint/Documentos compartidos/MUNICIPIOS PRIORIZADOS/Casanare/Maní - Casanare/10. DTS consolidado/ANEXOS/[20241103_IT_Oferta_Demanda_Producto_Maní.xlsx]Hoja1'!#REF!</xm:f>
          </x14:formula1>
          <xm:sqref>E6:F13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24"/>
  <sheetViews>
    <sheetView zoomScale="60" zoomScaleNormal="60" workbookViewId="0">
      <selection activeCell="A2" sqref="A1:H12"/>
    </sheetView>
  </sheetViews>
  <sheetFormatPr defaultColWidth="11.42578125" defaultRowHeight="14.25"/>
  <cols>
    <col min="1" max="1" width="14.140625" style="49" customWidth="1"/>
    <col min="2" max="2" width="26.42578125" style="50" customWidth="1"/>
    <col min="3" max="3" width="23.42578125" style="49" customWidth="1"/>
    <col min="4" max="4" width="17.42578125" style="49" customWidth="1"/>
    <col min="5" max="5" width="7.28515625" style="49" customWidth="1"/>
    <col min="6" max="6" width="17.140625" style="49" customWidth="1"/>
    <col min="7" max="7" width="10.85546875" style="49" customWidth="1"/>
    <col min="8" max="8" width="14" style="49" customWidth="1"/>
    <col min="9" max="9" width="12" style="49" customWidth="1"/>
    <col min="10" max="10" width="4.42578125" style="49" customWidth="1"/>
    <col min="11" max="11" width="11.42578125" style="49"/>
    <col min="12" max="12" width="11.28515625" style="49" customWidth="1"/>
    <col min="13" max="16384" width="11.42578125" style="49"/>
  </cols>
  <sheetData>
    <row r="1" spans="1:12" ht="33.6" customHeight="1">
      <c r="A1" s="69" t="s">
        <v>63</v>
      </c>
      <c r="B1" s="95" t="s">
        <v>64</v>
      </c>
      <c r="C1" s="95" t="s">
        <v>65</v>
      </c>
      <c r="D1" s="93" t="s">
        <v>66</v>
      </c>
      <c r="E1" s="94"/>
      <c r="F1" s="95" t="s">
        <v>67</v>
      </c>
      <c r="G1" s="1" t="s">
        <v>68</v>
      </c>
      <c r="H1" s="1" t="s">
        <v>69</v>
      </c>
      <c r="I1" s="1" t="s">
        <v>70</v>
      </c>
    </row>
    <row r="2" spans="1:12">
      <c r="A2" s="70"/>
      <c r="B2" s="96"/>
      <c r="C2" s="96"/>
      <c r="D2" s="1" t="s">
        <v>71</v>
      </c>
      <c r="E2" s="1" t="s">
        <v>72</v>
      </c>
      <c r="F2" s="96"/>
      <c r="G2" s="1" t="s">
        <v>73</v>
      </c>
      <c r="H2" s="1" t="s">
        <v>73</v>
      </c>
      <c r="I2" s="1" t="s">
        <v>74</v>
      </c>
      <c r="K2" s="31" t="s">
        <v>75</v>
      </c>
      <c r="L2" s="31" t="s">
        <v>76</v>
      </c>
    </row>
    <row r="3" spans="1:12" ht="38.25">
      <c r="A3" s="80" t="s">
        <v>77</v>
      </c>
      <c r="B3" s="15" t="s">
        <v>78</v>
      </c>
      <c r="C3" s="43" t="s">
        <v>79</v>
      </c>
      <c r="D3" s="38" t="s">
        <v>80</v>
      </c>
      <c r="E3" s="39" t="s">
        <v>81</v>
      </c>
      <c r="F3" s="38" t="s">
        <v>82</v>
      </c>
      <c r="G3" s="40">
        <f>1000/3</f>
        <v>333.33333333333331</v>
      </c>
      <c r="H3" s="40">
        <v>2366</v>
      </c>
      <c r="I3" s="29">
        <f t="shared" ref="I3:I7" si="0">G3/H3</f>
        <v>0.14088475626937164</v>
      </c>
      <c r="K3" s="62">
        <v>1533.3333333333333</v>
      </c>
      <c r="L3" s="62">
        <f>8600/3</f>
        <v>2866.6666666666665</v>
      </c>
    </row>
    <row r="4" spans="1:12" ht="25.5">
      <c r="A4" s="80"/>
      <c r="B4" s="15" t="s">
        <v>83</v>
      </c>
      <c r="C4" s="43" t="s">
        <v>84</v>
      </c>
      <c r="D4" s="38" t="s">
        <v>85</v>
      </c>
      <c r="E4" s="39" t="s">
        <v>86</v>
      </c>
      <c r="F4" s="38" t="s">
        <v>82</v>
      </c>
      <c r="G4" s="40">
        <v>120</v>
      </c>
      <c r="H4" s="40">
        <v>15000</v>
      </c>
      <c r="I4" s="52">
        <f t="shared" si="0"/>
        <v>8.0000000000000002E-3</v>
      </c>
      <c r="K4" s="62">
        <v>5000</v>
      </c>
      <c r="L4" s="62">
        <v>25000</v>
      </c>
    </row>
    <row r="5" spans="1:12" ht="38.25">
      <c r="A5" s="80"/>
      <c r="B5" s="15" t="s">
        <v>35</v>
      </c>
      <c r="C5" s="43" t="s">
        <v>87</v>
      </c>
      <c r="D5" s="38" t="s">
        <v>80</v>
      </c>
      <c r="E5" s="39" t="s">
        <v>88</v>
      </c>
      <c r="F5" s="38" t="s">
        <v>82</v>
      </c>
      <c r="G5" s="40">
        <v>166</v>
      </c>
      <c r="H5" s="40">
        <v>1270</v>
      </c>
      <c r="I5" s="29">
        <f t="shared" si="0"/>
        <v>0.13070866141732285</v>
      </c>
      <c r="K5" s="62">
        <v>979</v>
      </c>
      <c r="L5" s="62">
        <v>1291</v>
      </c>
    </row>
    <row r="6" spans="1:12" ht="51">
      <c r="A6" s="80" t="s">
        <v>89</v>
      </c>
      <c r="B6" s="56" t="s">
        <v>90</v>
      </c>
      <c r="C6" s="43" t="s">
        <v>79</v>
      </c>
      <c r="D6" s="38" t="s">
        <v>91</v>
      </c>
      <c r="E6" s="39" t="s">
        <v>92</v>
      </c>
      <c r="F6" s="38" t="s">
        <v>93</v>
      </c>
      <c r="G6" s="40"/>
      <c r="H6" s="40">
        <v>1600</v>
      </c>
      <c r="I6" s="28">
        <f t="shared" si="0"/>
        <v>0</v>
      </c>
      <c r="K6" s="49">
        <v>1000</v>
      </c>
      <c r="L6" s="62">
        <v>1800</v>
      </c>
    </row>
    <row r="7" spans="1:12" ht="25.5">
      <c r="A7" s="80"/>
      <c r="B7" s="56" t="s">
        <v>94</v>
      </c>
      <c r="C7" s="43" t="s">
        <v>95</v>
      </c>
      <c r="D7" s="38" t="s">
        <v>96</v>
      </c>
      <c r="E7" s="39" t="s">
        <v>86</v>
      </c>
      <c r="F7" s="38" t="s">
        <v>97</v>
      </c>
      <c r="G7" s="40">
        <v>144</v>
      </c>
      <c r="H7" s="40">
        <v>1500</v>
      </c>
      <c r="I7" s="29">
        <f t="shared" si="0"/>
        <v>9.6000000000000002E-2</v>
      </c>
      <c r="K7" s="62">
        <v>800</v>
      </c>
      <c r="L7" s="62">
        <v>1600</v>
      </c>
    </row>
    <row r="8" spans="1:12" ht="42.75" customHeight="1">
      <c r="A8" s="80"/>
      <c r="B8" s="56" t="s">
        <v>98</v>
      </c>
      <c r="C8" s="43" t="s">
        <v>51</v>
      </c>
      <c r="D8" s="38" t="s">
        <v>80</v>
      </c>
      <c r="E8" s="39" t="s">
        <v>99</v>
      </c>
      <c r="F8" s="38" t="s">
        <v>100</v>
      </c>
      <c r="G8" s="40">
        <v>25</v>
      </c>
      <c r="H8" s="40">
        <v>500</v>
      </c>
      <c r="I8" s="53">
        <f>G8/H8</f>
        <v>0.05</v>
      </c>
      <c r="K8" s="62">
        <v>433</v>
      </c>
      <c r="L8" s="62">
        <v>533</v>
      </c>
    </row>
    <row r="9" spans="1:12" ht="38.25">
      <c r="A9" s="80"/>
      <c r="B9" s="56" t="s">
        <v>101</v>
      </c>
      <c r="C9" s="43" t="s">
        <v>102</v>
      </c>
      <c r="D9" s="38" t="s">
        <v>103</v>
      </c>
      <c r="E9" s="39" t="s">
        <v>99</v>
      </c>
      <c r="F9" s="38" t="s">
        <v>104</v>
      </c>
      <c r="G9" s="40">
        <v>208</v>
      </c>
      <c r="H9" s="40">
        <v>9500</v>
      </c>
      <c r="I9" s="51">
        <f>G9/H9</f>
        <v>2.1894736842105262E-2</v>
      </c>
      <c r="K9" s="62">
        <v>8000</v>
      </c>
      <c r="L9" s="62">
        <v>11933</v>
      </c>
    </row>
    <row r="10" spans="1:12" ht="27" customHeight="1">
      <c r="A10" s="80"/>
      <c r="B10" s="56" t="s">
        <v>105</v>
      </c>
      <c r="C10" s="43" t="s">
        <v>106</v>
      </c>
      <c r="D10" s="38" t="s">
        <v>18</v>
      </c>
      <c r="E10" s="39">
        <v>1</v>
      </c>
      <c r="F10" s="38" t="s">
        <v>93</v>
      </c>
      <c r="G10" s="40"/>
      <c r="H10" s="40">
        <v>2000</v>
      </c>
      <c r="I10" s="28">
        <f>G10/H10</f>
        <v>0</v>
      </c>
      <c r="K10" s="62">
        <v>1500</v>
      </c>
      <c r="L10" s="62">
        <v>2300</v>
      </c>
    </row>
    <row r="11" spans="1:12">
      <c r="A11" s="80"/>
      <c r="B11" s="56" t="s">
        <v>107</v>
      </c>
      <c r="C11" s="43" t="s">
        <v>24</v>
      </c>
      <c r="D11" s="38" t="s">
        <v>18</v>
      </c>
      <c r="E11" s="39">
        <v>1</v>
      </c>
      <c r="F11" s="38" t="s">
        <v>93</v>
      </c>
      <c r="G11" s="40"/>
      <c r="H11" s="40">
        <v>18000</v>
      </c>
      <c r="I11" s="28">
        <f>G11/H11</f>
        <v>0</v>
      </c>
      <c r="K11" s="62">
        <v>13000</v>
      </c>
      <c r="L11" s="62">
        <v>20000</v>
      </c>
    </row>
    <row r="12" spans="1:12" ht="25.5">
      <c r="A12" s="38" t="s">
        <v>108</v>
      </c>
      <c r="B12" s="56" t="s">
        <v>109</v>
      </c>
      <c r="C12" s="43" t="s">
        <v>79</v>
      </c>
      <c r="D12" s="38" t="s">
        <v>110</v>
      </c>
      <c r="E12" s="39">
        <v>1</v>
      </c>
      <c r="F12" s="38" t="s">
        <v>82</v>
      </c>
      <c r="G12" s="40">
        <v>139</v>
      </c>
      <c r="H12" s="40">
        <v>1167</v>
      </c>
      <c r="I12" s="29">
        <f>G12/H12</f>
        <v>0.11910882604970009</v>
      </c>
      <c r="K12" s="63">
        <v>833</v>
      </c>
      <c r="L12" s="63">
        <v>1167</v>
      </c>
    </row>
    <row r="13" spans="1:12">
      <c r="B13" s="45"/>
      <c r="C13" s="59"/>
      <c r="D13" s="34"/>
      <c r="E13" s="60"/>
      <c r="F13" s="34"/>
      <c r="G13" s="61"/>
      <c r="H13" s="61"/>
      <c r="I13" s="66"/>
      <c r="K13" s="63"/>
      <c r="L13" s="63"/>
    </row>
    <row r="14" spans="1:12" ht="51">
      <c r="B14" s="31" t="s">
        <v>64</v>
      </c>
      <c r="C14" s="31" t="s">
        <v>63</v>
      </c>
      <c r="D14" s="31" t="s">
        <v>111</v>
      </c>
      <c r="E14" s="31" t="s">
        <v>112</v>
      </c>
      <c r="G14" s="48"/>
      <c r="H14" s="48"/>
      <c r="I14" s="48"/>
      <c r="J14" s="48"/>
      <c r="K14" s="48"/>
      <c r="L14" s="48"/>
    </row>
    <row r="15" spans="1:12" ht="25.5">
      <c r="B15" s="45" t="s">
        <v>83</v>
      </c>
      <c r="C15" s="46" t="s">
        <v>113</v>
      </c>
      <c r="D15" s="45">
        <v>77838</v>
      </c>
      <c r="E15" s="45" t="s">
        <v>114</v>
      </c>
    </row>
    <row r="16" spans="1:12" ht="38.25">
      <c r="B16" s="45" t="s">
        <v>33</v>
      </c>
      <c r="C16" s="46" t="s">
        <v>113</v>
      </c>
      <c r="D16" s="45">
        <v>77808</v>
      </c>
      <c r="E16" s="45" t="s">
        <v>115</v>
      </c>
    </row>
    <row r="17" spans="2:5" ht="25.5">
      <c r="B17" s="45" t="s">
        <v>35</v>
      </c>
      <c r="C17" s="46" t="s">
        <v>113</v>
      </c>
      <c r="D17" s="45">
        <v>77838</v>
      </c>
      <c r="E17" s="45" t="s">
        <v>114</v>
      </c>
    </row>
    <row r="18" spans="2:5" ht="38.25">
      <c r="B18" s="45" t="s">
        <v>94</v>
      </c>
      <c r="C18" s="65" t="s">
        <v>89</v>
      </c>
      <c r="D18" s="45">
        <v>77780</v>
      </c>
      <c r="E18" s="45" t="s">
        <v>116</v>
      </c>
    </row>
    <row r="19" spans="2:5" ht="25.5">
      <c r="B19" s="45" t="s">
        <v>117</v>
      </c>
      <c r="C19" s="65" t="s">
        <v>89</v>
      </c>
      <c r="D19" s="45">
        <v>77909</v>
      </c>
      <c r="E19" s="45" t="s">
        <v>114</v>
      </c>
    </row>
    <row r="20" spans="2:5" ht="38.25">
      <c r="B20" s="45" t="s">
        <v>101</v>
      </c>
      <c r="C20" s="65" t="s">
        <v>89</v>
      </c>
      <c r="D20" s="45">
        <v>77780</v>
      </c>
      <c r="E20" s="45" t="s">
        <v>116</v>
      </c>
    </row>
    <row r="21" spans="2:5" ht="25.5">
      <c r="B21" s="45" t="s">
        <v>118</v>
      </c>
      <c r="C21" s="65" t="s">
        <v>89</v>
      </c>
      <c r="D21" s="45">
        <v>77906</v>
      </c>
      <c r="E21" s="45" t="s">
        <v>119</v>
      </c>
    </row>
    <row r="22" spans="2:5" ht="25.5">
      <c r="B22" s="45" t="s">
        <v>90</v>
      </c>
      <c r="C22" s="65" t="s">
        <v>89</v>
      </c>
      <c r="D22" s="45">
        <v>77909</v>
      </c>
      <c r="E22" s="45" t="s">
        <v>114</v>
      </c>
    </row>
    <row r="23" spans="2:5" ht="38.25">
      <c r="B23" s="45" t="s">
        <v>107</v>
      </c>
      <c r="C23" s="65" t="s">
        <v>89</v>
      </c>
      <c r="D23" s="45">
        <v>77782</v>
      </c>
      <c r="E23" s="45" t="s">
        <v>120</v>
      </c>
    </row>
    <row r="24" spans="2:5" ht="38.25">
      <c r="B24" s="45" t="s">
        <v>109</v>
      </c>
      <c r="C24" s="47" t="s">
        <v>108</v>
      </c>
      <c r="D24" s="45">
        <v>48330</v>
      </c>
      <c r="E24" s="45" t="s">
        <v>121</v>
      </c>
    </row>
  </sheetData>
  <autoFilter ref="B14:E24" xr:uid="{00000000-0009-0000-0000-000004000000}"/>
  <mergeCells count="6">
    <mergeCell ref="A6:A11"/>
    <mergeCell ref="D1:E1"/>
    <mergeCell ref="F1:F2"/>
    <mergeCell ref="B1:B2"/>
    <mergeCell ref="C1:C2"/>
    <mergeCell ref="A3:A5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14"/>
  <sheetViews>
    <sheetView topLeftCell="F1" zoomScale="80" zoomScaleNormal="80" workbookViewId="0">
      <selection activeCell="I11" sqref="I11:I12"/>
    </sheetView>
  </sheetViews>
  <sheetFormatPr defaultColWidth="11.42578125" defaultRowHeight="14.25"/>
  <cols>
    <col min="1" max="1" width="8.85546875" customWidth="1"/>
    <col min="2" max="2" width="11" customWidth="1"/>
    <col min="3" max="3" width="24" customWidth="1"/>
    <col min="4" max="4" width="19.8554687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0" max="12" width="11.42578125" customWidth="1"/>
    <col min="13" max="13" width="10" customWidth="1"/>
    <col min="14" max="14" width="6" customWidth="1"/>
  </cols>
  <sheetData>
    <row r="2" spans="2:13">
      <c r="B2" s="97" t="s">
        <v>122</v>
      </c>
      <c r="C2" s="98"/>
      <c r="D2" s="98"/>
      <c r="E2" s="98"/>
      <c r="F2" s="98"/>
      <c r="G2" s="98"/>
    </row>
    <row r="3" spans="2:13" ht="28.5" customHeight="1">
      <c r="B3" s="84" t="s">
        <v>63</v>
      </c>
      <c r="C3" s="84" t="s">
        <v>64</v>
      </c>
      <c r="D3" s="84" t="s">
        <v>65</v>
      </c>
      <c r="E3" s="1" t="s">
        <v>123</v>
      </c>
      <c r="F3" s="1" t="s">
        <v>124</v>
      </c>
      <c r="G3" s="1" t="s">
        <v>69</v>
      </c>
      <c r="H3" s="4"/>
      <c r="I3" s="84" t="s">
        <v>64</v>
      </c>
      <c r="J3" s="1" t="s">
        <v>123</v>
      </c>
      <c r="K3" s="1" t="s">
        <v>124</v>
      </c>
      <c r="L3" s="1" t="s">
        <v>69</v>
      </c>
      <c r="M3" s="84" t="s">
        <v>125</v>
      </c>
    </row>
    <row r="4" spans="2:13" ht="15.75" customHeight="1">
      <c r="B4" s="84"/>
      <c r="C4" s="84"/>
      <c r="D4" s="84"/>
      <c r="E4" s="1" t="s">
        <v>73</v>
      </c>
      <c r="F4" s="1" t="s">
        <v>73</v>
      </c>
      <c r="G4" s="1" t="s">
        <v>73</v>
      </c>
      <c r="H4" s="4"/>
      <c r="I4" s="84"/>
      <c r="J4" s="1" t="s">
        <v>73</v>
      </c>
      <c r="K4" s="1" t="s">
        <v>73</v>
      </c>
      <c r="L4" s="1" t="s">
        <v>73</v>
      </c>
      <c r="M4" s="84"/>
    </row>
    <row r="5" spans="2:13" ht="14.25" customHeight="1">
      <c r="B5" s="80" t="s">
        <v>77</v>
      </c>
      <c r="C5" s="64" t="s">
        <v>78</v>
      </c>
      <c r="D5" s="44" t="s">
        <v>79</v>
      </c>
      <c r="E5" s="62">
        <v>1533.3333333333333</v>
      </c>
      <c r="F5" s="62">
        <f>8600/3</f>
        <v>2866.6666666666665</v>
      </c>
      <c r="G5" s="40">
        <v>2366</v>
      </c>
      <c r="H5" s="4"/>
      <c r="I5" s="64" t="s">
        <v>78</v>
      </c>
      <c r="J5" s="62">
        <v>1533.3333333333333</v>
      </c>
      <c r="K5" s="62">
        <f>8600/3</f>
        <v>2866.6666666666665</v>
      </c>
      <c r="L5" s="40">
        <v>2366</v>
      </c>
      <c r="M5" s="67">
        <f>K5/J5*100-100</f>
        <v>86.956521739130437</v>
      </c>
    </row>
    <row r="6" spans="2:13" ht="28.5" customHeight="1">
      <c r="B6" s="80"/>
      <c r="C6" s="64" t="s">
        <v>83</v>
      </c>
      <c r="D6" s="44" t="s">
        <v>84</v>
      </c>
      <c r="E6" s="62">
        <v>5000</v>
      </c>
      <c r="F6" s="62">
        <v>25000</v>
      </c>
      <c r="G6" s="40">
        <v>15000</v>
      </c>
      <c r="H6" s="4"/>
      <c r="I6" s="64" t="s">
        <v>83</v>
      </c>
      <c r="J6" s="62">
        <v>5000</v>
      </c>
      <c r="K6" s="62">
        <v>25000</v>
      </c>
      <c r="L6" s="40">
        <v>15000</v>
      </c>
      <c r="M6" s="55">
        <f t="shared" ref="M6:M11" si="0">K6/J6*100-100</f>
        <v>400</v>
      </c>
    </row>
    <row r="7" spans="2:13">
      <c r="B7" s="80"/>
      <c r="C7" s="64" t="s">
        <v>35</v>
      </c>
      <c r="D7" s="44" t="s">
        <v>87</v>
      </c>
      <c r="E7" s="62">
        <v>979</v>
      </c>
      <c r="F7" s="62">
        <v>1291</v>
      </c>
      <c r="G7" s="40">
        <v>1270</v>
      </c>
      <c r="H7" s="4"/>
      <c r="I7" s="64" t="s">
        <v>35</v>
      </c>
      <c r="J7" s="62">
        <v>979</v>
      </c>
      <c r="K7" s="62">
        <v>1291</v>
      </c>
      <c r="L7" s="40">
        <v>1270</v>
      </c>
      <c r="M7" s="68">
        <f t="shared" si="0"/>
        <v>31.869254341164464</v>
      </c>
    </row>
    <row r="8" spans="2:13">
      <c r="B8" s="80" t="s">
        <v>89</v>
      </c>
      <c r="C8" s="56" t="s">
        <v>90</v>
      </c>
      <c r="D8" s="44" t="s">
        <v>79</v>
      </c>
      <c r="E8" s="62">
        <v>1000</v>
      </c>
      <c r="F8" s="62">
        <v>1800</v>
      </c>
      <c r="G8" s="40">
        <v>1600</v>
      </c>
      <c r="H8" s="4"/>
      <c r="I8" s="56" t="s">
        <v>90</v>
      </c>
      <c r="J8" s="62">
        <v>1000</v>
      </c>
      <c r="K8" s="62">
        <v>1800</v>
      </c>
      <c r="L8" s="40">
        <v>1600</v>
      </c>
      <c r="M8" s="12">
        <f t="shared" si="0"/>
        <v>80</v>
      </c>
    </row>
    <row r="9" spans="2:13">
      <c r="B9" s="80"/>
      <c r="C9" s="56" t="s">
        <v>94</v>
      </c>
      <c r="D9" s="44" t="s">
        <v>95</v>
      </c>
      <c r="E9" s="62">
        <v>800</v>
      </c>
      <c r="F9" s="62">
        <v>1600</v>
      </c>
      <c r="G9" s="40">
        <v>1500</v>
      </c>
      <c r="H9" s="4"/>
      <c r="I9" s="56" t="s">
        <v>94</v>
      </c>
      <c r="J9" s="62">
        <v>800</v>
      </c>
      <c r="K9" s="62">
        <v>1600</v>
      </c>
      <c r="L9" s="40">
        <v>1500</v>
      </c>
      <c r="M9" s="67">
        <f t="shared" si="0"/>
        <v>100</v>
      </c>
    </row>
    <row r="10" spans="2:13">
      <c r="B10" s="80"/>
      <c r="C10" s="56" t="s">
        <v>98</v>
      </c>
      <c r="D10" s="44" t="s">
        <v>51</v>
      </c>
      <c r="E10" s="62">
        <v>433</v>
      </c>
      <c r="F10" s="62">
        <v>533</v>
      </c>
      <c r="G10" s="40">
        <v>500</v>
      </c>
      <c r="H10" s="4"/>
      <c r="I10" s="56" t="s">
        <v>98</v>
      </c>
      <c r="J10" s="62">
        <v>433</v>
      </c>
      <c r="K10" s="62">
        <v>533</v>
      </c>
      <c r="L10" s="40">
        <v>500</v>
      </c>
      <c r="M10" s="68">
        <f t="shared" si="0"/>
        <v>23.094688221709021</v>
      </c>
    </row>
    <row r="11" spans="2:13">
      <c r="B11" s="80"/>
      <c r="C11" s="56" t="s">
        <v>101</v>
      </c>
      <c r="D11" s="44" t="s">
        <v>102</v>
      </c>
      <c r="E11" s="62">
        <v>8000</v>
      </c>
      <c r="F11" s="62">
        <v>11933</v>
      </c>
      <c r="G11" s="40">
        <v>9500</v>
      </c>
      <c r="H11" s="4"/>
      <c r="I11" s="56" t="s">
        <v>101</v>
      </c>
      <c r="J11" s="62">
        <v>8000</v>
      </c>
      <c r="K11" s="62">
        <v>11933</v>
      </c>
      <c r="L11" s="40">
        <v>9500</v>
      </c>
      <c r="M11" s="12">
        <f t="shared" si="0"/>
        <v>49.162499999999994</v>
      </c>
    </row>
    <row r="12" spans="2:13" ht="25.5">
      <c r="B12" s="80"/>
      <c r="C12" s="56" t="s">
        <v>105</v>
      </c>
      <c r="D12" s="44" t="s">
        <v>106</v>
      </c>
      <c r="E12" s="62">
        <v>1500</v>
      </c>
      <c r="F12" s="62">
        <v>2300</v>
      </c>
      <c r="G12" s="40">
        <v>2000</v>
      </c>
      <c r="H12" s="4"/>
      <c r="I12" s="56" t="s">
        <v>105</v>
      </c>
      <c r="J12" s="62">
        <v>1500</v>
      </c>
      <c r="K12" s="62">
        <v>2300</v>
      </c>
      <c r="L12" s="40">
        <v>2000</v>
      </c>
      <c r="M12" s="54">
        <f>K12/J12*100-100</f>
        <v>53.333333333333343</v>
      </c>
    </row>
    <row r="13" spans="2:13">
      <c r="B13" s="80"/>
      <c r="C13" s="56" t="s">
        <v>107</v>
      </c>
      <c r="D13" s="44" t="s">
        <v>24</v>
      </c>
      <c r="E13" s="62">
        <v>13000</v>
      </c>
      <c r="F13" s="62">
        <v>20000</v>
      </c>
      <c r="G13" s="40">
        <v>18000</v>
      </c>
      <c r="I13" s="56" t="s">
        <v>107</v>
      </c>
      <c r="J13" s="62">
        <v>13000</v>
      </c>
      <c r="K13" s="62">
        <v>20000</v>
      </c>
      <c r="L13" s="40">
        <v>18000</v>
      </c>
      <c r="M13" s="12">
        <f t="shared" ref="M13:M14" si="1">K13/J13*100-100</f>
        <v>53.846153846153868</v>
      </c>
    </row>
    <row r="14" spans="2:13">
      <c r="B14" s="38" t="s">
        <v>108</v>
      </c>
      <c r="C14" s="56" t="s">
        <v>109</v>
      </c>
      <c r="D14" s="44" t="s">
        <v>79</v>
      </c>
      <c r="E14" s="62">
        <v>833</v>
      </c>
      <c r="F14" s="62">
        <v>1167</v>
      </c>
      <c r="G14" s="40">
        <v>1167</v>
      </c>
      <c r="I14" s="56" t="s">
        <v>109</v>
      </c>
      <c r="J14" s="62">
        <v>833</v>
      </c>
      <c r="K14" s="62">
        <v>1167</v>
      </c>
      <c r="L14" s="40">
        <v>1167</v>
      </c>
      <c r="M14" s="68">
        <f t="shared" si="1"/>
        <v>40.096038415366166</v>
      </c>
    </row>
  </sheetData>
  <mergeCells count="8">
    <mergeCell ref="B5:B7"/>
    <mergeCell ref="B8:B13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Y32"/>
  <sheetViews>
    <sheetView topLeftCell="A5" zoomScale="60" zoomScaleNormal="60" workbookViewId="0">
      <selection activeCell="C18" sqref="C18"/>
    </sheetView>
  </sheetViews>
  <sheetFormatPr defaultColWidth="11.42578125" defaultRowHeight="12.75"/>
  <cols>
    <col min="1" max="1" width="6.140625" style="3" customWidth="1"/>
    <col min="2" max="2" width="23.140625" style="3" customWidth="1"/>
    <col min="3" max="7" width="12" style="3" bestFit="1" customWidth="1"/>
    <col min="8" max="9" width="11.42578125" style="3"/>
    <col min="10" max="10" width="12.140625" style="3" bestFit="1" customWidth="1"/>
    <col min="11" max="13" width="11.42578125" style="3"/>
    <col min="14" max="14" width="11.42578125" style="57"/>
    <col min="15" max="16384" width="11.42578125" style="3"/>
  </cols>
  <sheetData>
    <row r="2" spans="2:25" ht="25.5">
      <c r="B2" s="74" t="s">
        <v>126</v>
      </c>
      <c r="C2" s="5">
        <v>2019</v>
      </c>
      <c r="D2" s="5">
        <v>2020</v>
      </c>
      <c r="E2" s="5">
        <v>2021</v>
      </c>
      <c r="F2" s="5">
        <v>2022</v>
      </c>
      <c r="G2" s="5">
        <v>2023</v>
      </c>
      <c r="H2" s="71" t="s">
        <v>127</v>
      </c>
      <c r="I2" s="5" t="s">
        <v>128</v>
      </c>
      <c r="K2" s="72" t="s">
        <v>64</v>
      </c>
      <c r="L2" s="5" t="s">
        <v>127</v>
      </c>
      <c r="N2" s="5" t="s">
        <v>64</v>
      </c>
      <c r="O2" s="5" t="s">
        <v>127</v>
      </c>
    </row>
    <row r="3" spans="2:25" ht="38.25">
      <c r="B3" s="21" t="s">
        <v>78</v>
      </c>
      <c r="C3" s="23">
        <v>1989.7247085939421</v>
      </c>
      <c r="D3" s="23">
        <v>1726.1804837189311</v>
      </c>
      <c r="E3" s="23">
        <v>1813.85439375446</v>
      </c>
      <c r="F3" s="23">
        <v>3407.910782671564</v>
      </c>
      <c r="G3" s="23">
        <v>3613.5076930771638</v>
      </c>
      <c r="H3" s="23">
        <f t="shared" ref="H3:H5" si="0">AVERAGE(C3:G3)</f>
        <v>2510.2356123632126</v>
      </c>
      <c r="I3" s="23">
        <f t="shared" ref="I3:I10" si="1">(C3+D3+E3+F3+G3)/5</f>
        <v>2510.2356123632126</v>
      </c>
      <c r="J3" s="73"/>
      <c r="K3" s="56" t="s">
        <v>90</v>
      </c>
      <c r="L3" s="23">
        <v>1718.0571377206047</v>
      </c>
      <c r="N3" s="22" t="s">
        <v>129</v>
      </c>
      <c r="O3" s="23">
        <v>7303</v>
      </c>
    </row>
    <row r="4" spans="2:25" ht="63.75">
      <c r="B4" s="21" t="s">
        <v>83</v>
      </c>
      <c r="C4" s="23">
        <v>6578</v>
      </c>
      <c r="D4" s="23">
        <v>8083</v>
      </c>
      <c r="E4" s="23">
        <v>7795</v>
      </c>
      <c r="F4" s="23">
        <v>8802</v>
      </c>
      <c r="G4" s="23">
        <v>11985</v>
      </c>
      <c r="H4" s="23">
        <f t="shared" si="0"/>
        <v>8648.6</v>
      </c>
      <c r="I4" s="23">
        <f t="shared" si="1"/>
        <v>8648.6</v>
      </c>
      <c r="J4" s="73"/>
      <c r="K4" s="64" t="s">
        <v>35</v>
      </c>
      <c r="L4" s="23">
        <v>1949.9246790582197</v>
      </c>
      <c r="N4" s="22" t="s">
        <v>130</v>
      </c>
      <c r="O4" s="23">
        <v>6276.5833333333339</v>
      </c>
    </row>
    <row r="5" spans="2:25" ht="36" customHeight="1">
      <c r="B5" s="21" t="s">
        <v>35</v>
      </c>
      <c r="C5" s="23">
        <v>1971.187895524105</v>
      </c>
      <c r="D5" s="23">
        <v>1224.1677299308881</v>
      </c>
      <c r="E5" s="23">
        <v>1112.44345976604</v>
      </c>
      <c r="F5" s="23">
        <v>3248.1182959945691</v>
      </c>
      <c r="G5" s="23">
        <v>2193.7060140754961</v>
      </c>
      <c r="H5" s="23">
        <f t="shared" si="0"/>
        <v>1949.9246790582197</v>
      </c>
      <c r="I5" s="23">
        <f t="shared" si="1"/>
        <v>1949.9246790582197</v>
      </c>
      <c r="J5" s="73"/>
      <c r="K5" s="64" t="s">
        <v>78</v>
      </c>
      <c r="L5" s="23">
        <v>2510.2356123632126</v>
      </c>
      <c r="N5" s="22" t="s">
        <v>105</v>
      </c>
      <c r="O5" s="23">
        <v>1395.6803748554064</v>
      </c>
    </row>
    <row r="6" spans="2:25" ht="34.5" customHeight="1">
      <c r="B6" s="21" t="s">
        <v>90</v>
      </c>
      <c r="C6" s="23">
        <v>1143.6965811965811</v>
      </c>
      <c r="D6" s="23">
        <v>1348.083333333333</v>
      </c>
      <c r="E6" s="23">
        <v>1711.272727272727</v>
      </c>
      <c r="F6" s="23">
        <v>2210.233046800382</v>
      </c>
      <c r="G6" s="23">
        <v>2177</v>
      </c>
      <c r="H6" s="23">
        <f t="shared" ref="H6:H11" si="2">AVERAGE(C6:G6)</f>
        <v>1718.0571377206047</v>
      </c>
      <c r="I6" s="23">
        <f t="shared" ref="I6:I11" si="3">(C6+D6+E6+F6+G6)/5</f>
        <v>1718.0571377206047</v>
      </c>
      <c r="J6" s="45"/>
      <c r="K6" s="56" t="s">
        <v>94</v>
      </c>
      <c r="L6" s="23">
        <v>3060.3652000255993</v>
      </c>
      <c r="N6" s="22" t="s">
        <v>117</v>
      </c>
      <c r="O6" s="23">
        <v>400.11666666666667</v>
      </c>
    </row>
    <row r="7" spans="2:25" ht="34.5" customHeight="1">
      <c r="B7" s="21" t="s">
        <v>94</v>
      </c>
      <c r="C7" s="23">
        <v>2494.0928794804349</v>
      </c>
      <c r="D7" s="23">
        <v>3132.145538065296</v>
      </c>
      <c r="E7" s="23">
        <v>2445.763840252293</v>
      </c>
      <c r="F7" s="23">
        <v>3353.8212861625912</v>
      </c>
      <c r="G7" s="23">
        <v>3876.0024561673822</v>
      </c>
      <c r="H7" s="23">
        <f t="shared" si="2"/>
        <v>3060.3652000255993</v>
      </c>
      <c r="I7" s="23">
        <f t="shared" si="3"/>
        <v>3060.3652000255993</v>
      </c>
      <c r="K7" s="64" t="s">
        <v>83</v>
      </c>
      <c r="L7" s="23">
        <v>8648.6</v>
      </c>
      <c r="N7" s="75"/>
      <c r="O7" s="76"/>
    </row>
    <row r="8" spans="2:25" ht="34.5" customHeight="1">
      <c r="B8" s="22" t="s">
        <v>117</v>
      </c>
      <c r="C8" s="23">
        <v>305.5</v>
      </c>
      <c r="D8" s="23">
        <v>288.83333333333331</v>
      </c>
      <c r="E8" s="23">
        <v>364.25</v>
      </c>
      <c r="F8" s="23">
        <v>490</v>
      </c>
      <c r="G8" s="23">
        <v>552</v>
      </c>
      <c r="H8" s="23">
        <f t="shared" si="2"/>
        <v>400.11666666666667</v>
      </c>
      <c r="I8" s="23">
        <f t="shared" si="3"/>
        <v>400.11666666666667</v>
      </c>
      <c r="J8" s="45"/>
      <c r="K8" s="78"/>
      <c r="L8" s="36"/>
      <c r="N8" s="32"/>
      <c r="O8" s="77"/>
    </row>
    <row r="9" spans="2:25" ht="34.5" customHeight="1">
      <c r="B9" s="22" t="s">
        <v>130</v>
      </c>
      <c r="C9" s="23">
        <v>4383.916666666667</v>
      </c>
      <c r="D9" s="23">
        <v>4667.416666666667</v>
      </c>
      <c r="E9" s="23">
        <v>6470.166666666667</v>
      </c>
      <c r="F9" s="23">
        <v>8027.166666666667</v>
      </c>
      <c r="G9" s="23">
        <v>7834.25</v>
      </c>
      <c r="H9" s="23">
        <f t="shared" si="2"/>
        <v>6276.5833333333339</v>
      </c>
      <c r="I9" s="23">
        <f t="shared" si="3"/>
        <v>6276.5833333333339</v>
      </c>
      <c r="J9" s="45"/>
      <c r="K9" s="78"/>
      <c r="L9" s="36"/>
      <c r="N9" s="32"/>
      <c r="O9" s="77"/>
    </row>
    <row r="10" spans="2:25" ht="34.5" customHeight="1">
      <c r="B10" s="22" t="s">
        <v>105</v>
      </c>
      <c r="C10" s="23">
        <v>1004.131423865645</v>
      </c>
      <c r="D10" s="23">
        <v>1125.1735960268761</v>
      </c>
      <c r="E10" s="23">
        <v>1177.052051036037</v>
      </c>
      <c r="F10" s="23">
        <v>1653.337074016295</v>
      </c>
      <c r="G10" s="23">
        <v>2018.707729332179</v>
      </c>
      <c r="H10" s="23">
        <f t="shared" si="2"/>
        <v>1395.6803748554064</v>
      </c>
      <c r="I10" s="23">
        <f t="shared" si="3"/>
        <v>1395.6803748554064</v>
      </c>
      <c r="J10" s="45"/>
      <c r="K10" s="78"/>
      <c r="L10" s="36"/>
      <c r="N10" s="32"/>
      <c r="O10" s="77"/>
    </row>
    <row r="11" spans="2:25" ht="25.5">
      <c r="B11" s="22" t="s">
        <v>129</v>
      </c>
      <c r="C11" s="23">
        <v>5174</v>
      </c>
      <c r="D11" s="23">
        <v>5481</v>
      </c>
      <c r="E11" s="23">
        <v>7564</v>
      </c>
      <c r="F11" s="23">
        <v>8609</v>
      </c>
      <c r="G11" s="23">
        <v>9687</v>
      </c>
      <c r="H11" s="23">
        <f t="shared" si="2"/>
        <v>7303</v>
      </c>
      <c r="I11" s="23">
        <f t="shared" si="3"/>
        <v>7303</v>
      </c>
      <c r="J11" s="45"/>
      <c r="O11" s="34"/>
      <c r="R11" s="32"/>
      <c r="S11" s="33"/>
      <c r="T11" s="33"/>
      <c r="U11" s="33"/>
      <c r="V11" s="33"/>
      <c r="W11" s="33"/>
      <c r="X11" s="33"/>
      <c r="Y11" s="33"/>
    </row>
    <row r="12" spans="2:25">
      <c r="B12" s="20"/>
      <c r="D12" s="3" t="s">
        <v>131</v>
      </c>
      <c r="J12" s="45"/>
      <c r="O12" s="34"/>
    </row>
    <row r="13" spans="2:25" ht="13.5" thickBot="1">
      <c r="B13" s="20"/>
      <c r="J13" s="45"/>
      <c r="O13" s="34"/>
    </row>
    <row r="14" spans="2:25">
      <c r="B14" s="17" t="s">
        <v>132</v>
      </c>
      <c r="C14" s="7"/>
      <c r="D14" s="7"/>
      <c r="E14" s="7"/>
      <c r="F14" s="7"/>
      <c r="G14" s="7"/>
      <c r="H14" s="7"/>
      <c r="I14" s="7"/>
    </row>
    <row r="15" spans="2:25">
      <c r="B15" s="16" t="s">
        <v>133</v>
      </c>
      <c r="C15" s="7"/>
      <c r="D15" s="7"/>
      <c r="E15" s="7"/>
      <c r="F15" s="7"/>
      <c r="G15" s="7"/>
      <c r="H15" s="7"/>
      <c r="I15" s="7"/>
    </row>
    <row r="16" spans="2:25">
      <c r="B16" s="19" t="s">
        <v>134</v>
      </c>
      <c r="D16" s="7"/>
      <c r="E16" s="7"/>
      <c r="F16" s="7"/>
      <c r="G16" s="7"/>
      <c r="H16" s="7"/>
      <c r="I16" s="7"/>
    </row>
    <row r="17" spans="2:9" ht="39" thickBot="1">
      <c r="B17" s="18" t="s">
        <v>135</v>
      </c>
      <c r="D17" s="7"/>
      <c r="E17" s="7"/>
      <c r="F17" s="7"/>
      <c r="G17" s="7"/>
      <c r="H17" s="7"/>
      <c r="I17" s="7"/>
    </row>
    <row r="18" spans="2:9">
      <c r="B18" s="20"/>
      <c r="D18" s="7"/>
      <c r="E18" s="7"/>
      <c r="F18" s="7"/>
      <c r="G18" s="7"/>
      <c r="H18" s="7"/>
      <c r="I18" s="7"/>
    </row>
    <row r="19" spans="2:9">
      <c r="B19" s="20"/>
      <c r="D19" s="7"/>
      <c r="E19" s="7"/>
      <c r="F19" s="7"/>
      <c r="G19" s="7"/>
      <c r="H19" s="7"/>
      <c r="I19" s="7"/>
    </row>
    <row r="20" spans="2:9">
      <c r="B20" s="20"/>
      <c r="D20" s="7"/>
      <c r="E20" s="7"/>
      <c r="F20" s="7"/>
      <c r="G20" s="7"/>
      <c r="H20" s="7"/>
      <c r="I20" s="7"/>
    </row>
    <row r="21" spans="2:9">
      <c r="B21" s="20"/>
    </row>
    <row r="22" spans="2:9">
      <c r="B22" s="20"/>
    </row>
    <row r="23" spans="2:9">
      <c r="B23" s="5" t="s">
        <v>64</v>
      </c>
      <c r="C23" s="5" t="s">
        <v>127</v>
      </c>
    </row>
    <row r="24" spans="2:9" ht="14.25">
      <c r="B24" s="21" t="s">
        <v>90</v>
      </c>
      <c r="C24" s="23">
        <v>1718.0571377206047</v>
      </c>
    </row>
    <row r="25" spans="2:9" ht="14.25">
      <c r="B25" s="21" t="s">
        <v>35</v>
      </c>
      <c r="C25" s="23">
        <v>1949.9246790582197</v>
      </c>
    </row>
    <row r="26" spans="2:9" ht="14.25">
      <c r="B26" s="21" t="s">
        <v>78</v>
      </c>
      <c r="C26" s="23">
        <v>2510.2356123632126</v>
      </c>
    </row>
    <row r="27" spans="2:9" ht="14.25">
      <c r="B27" s="21" t="s">
        <v>94</v>
      </c>
      <c r="C27" s="23">
        <v>3060.3652000255993</v>
      </c>
    </row>
    <row r="28" spans="2:9" ht="14.25">
      <c r="B28" s="21" t="s">
        <v>83</v>
      </c>
      <c r="C28" s="23">
        <v>8648.6</v>
      </c>
    </row>
    <row r="29" spans="2:9" ht="25.5">
      <c r="B29" s="22" t="s">
        <v>129</v>
      </c>
      <c r="C29" s="23">
        <v>7303</v>
      </c>
    </row>
    <row r="30" spans="2:9" ht="25.5">
      <c r="B30" s="22" t="s">
        <v>130</v>
      </c>
      <c r="C30" s="23">
        <v>6276.5833333333339</v>
      </c>
    </row>
    <row r="31" spans="2:9" ht="25.5">
      <c r="B31" s="22" t="s">
        <v>105</v>
      </c>
      <c r="C31" s="23">
        <v>1395.6803748554064</v>
      </c>
    </row>
    <row r="32" spans="2:9" ht="14.25">
      <c r="B32" s="22" t="s">
        <v>117</v>
      </c>
      <c r="C32" s="23">
        <v>400.11666666666667</v>
      </c>
    </row>
  </sheetData>
  <autoFilter ref="N2:O6" xr:uid="{00000000-0009-0000-0000-000006000000}">
    <sortState xmlns:xlrd2="http://schemas.microsoft.com/office/spreadsheetml/2017/richdata2" ref="N3:O6">
      <sortCondition descending="1" ref="O2:O6"/>
    </sortState>
  </autoFilter>
  <sortState xmlns:xlrd2="http://schemas.microsoft.com/office/spreadsheetml/2017/richdata2" ref="B29:C33">
    <sortCondition descending="1" ref="C29:C33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24"/>
  <sheetViews>
    <sheetView tabSelected="1" topLeftCell="I1" zoomScale="70" zoomScaleNormal="70" workbookViewId="0">
      <selection activeCell="J33" sqref="J33"/>
    </sheetView>
  </sheetViews>
  <sheetFormatPr defaultColWidth="11.42578125" defaultRowHeight="12.75"/>
  <cols>
    <col min="1" max="1" width="6.42578125" style="3" customWidth="1"/>
    <col min="2" max="2" width="26.7109375" style="3" customWidth="1"/>
    <col min="3" max="8" width="11.42578125" style="3" customWidth="1"/>
    <col min="9" max="16384" width="11.42578125" style="3"/>
  </cols>
  <sheetData>
    <row r="2" spans="2:9" ht="15" customHeight="1">
      <c r="B2" s="8" t="s">
        <v>126</v>
      </c>
      <c r="C2" s="8">
        <v>2019</v>
      </c>
      <c r="D2" s="8">
        <v>2020</v>
      </c>
      <c r="E2" s="8">
        <v>2021</v>
      </c>
      <c r="F2" s="8">
        <v>2022</v>
      </c>
      <c r="G2" s="8">
        <v>2023</v>
      </c>
      <c r="H2" s="8" t="s">
        <v>127</v>
      </c>
    </row>
    <row r="3" spans="2:9" ht="14.25">
      <c r="B3" s="64" t="s">
        <v>78</v>
      </c>
      <c r="C3" s="23">
        <v>1989.7247085939421</v>
      </c>
      <c r="D3" s="23">
        <v>1726.1804837189311</v>
      </c>
      <c r="E3" s="23">
        <v>1813.85439375446</v>
      </c>
      <c r="F3" s="23">
        <v>3407.910782671564</v>
      </c>
      <c r="G3" s="23">
        <v>3613.5076930771638</v>
      </c>
      <c r="H3" s="23">
        <f t="shared" ref="H3:H11" si="0">AVERAGE(C3:G3)</f>
        <v>2510.2356123632126</v>
      </c>
      <c r="I3" s="23">
        <f t="shared" ref="I3:I11" si="1">(C3+D3+E3+F3+G3)/5</f>
        <v>2510.2356123632126</v>
      </c>
    </row>
    <row r="4" spans="2:9" ht="14.25">
      <c r="B4" s="64" t="s">
        <v>83</v>
      </c>
      <c r="C4" s="23">
        <v>6578</v>
      </c>
      <c r="D4" s="23">
        <v>8083</v>
      </c>
      <c r="E4" s="23">
        <v>7795</v>
      </c>
      <c r="F4" s="23">
        <v>8802</v>
      </c>
      <c r="G4" s="23">
        <v>11985</v>
      </c>
      <c r="H4" s="23">
        <f t="shared" si="0"/>
        <v>8648.6</v>
      </c>
      <c r="I4" s="23">
        <f t="shared" si="1"/>
        <v>8648.6</v>
      </c>
    </row>
    <row r="5" spans="2:9" ht="14.25">
      <c r="B5" s="64" t="s">
        <v>35</v>
      </c>
      <c r="C5" s="23">
        <v>1971.187895524105</v>
      </c>
      <c r="D5" s="23">
        <v>1224.1677299308881</v>
      </c>
      <c r="E5" s="23">
        <v>1112.44345976604</v>
      </c>
      <c r="F5" s="23">
        <v>3248.1182959945691</v>
      </c>
      <c r="G5" s="23">
        <v>2193.7060140754961</v>
      </c>
      <c r="H5" s="23">
        <f t="shared" si="0"/>
        <v>1949.9246790582197</v>
      </c>
      <c r="I5" s="23">
        <f t="shared" si="1"/>
        <v>1949.9246790582197</v>
      </c>
    </row>
    <row r="6" spans="2:9" ht="14.25">
      <c r="B6" s="56" t="s">
        <v>90</v>
      </c>
      <c r="C6" s="23">
        <v>1143.6965811965811</v>
      </c>
      <c r="D6" s="23">
        <v>1348.083333333333</v>
      </c>
      <c r="E6" s="23">
        <v>1711.272727272727</v>
      </c>
      <c r="F6" s="23">
        <v>2210.233046800382</v>
      </c>
      <c r="G6" s="23">
        <v>2177</v>
      </c>
      <c r="H6" s="23">
        <f t="shared" si="0"/>
        <v>1718.0571377206047</v>
      </c>
      <c r="I6" s="23">
        <f t="shared" si="1"/>
        <v>1718.0571377206047</v>
      </c>
    </row>
    <row r="7" spans="2:9" ht="14.25">
      <c r="B7" s="56" t="s">
        <v>94</v>
      </c>
      <c r="C7" s="23">
        <v>2494.0928794804349</v>
      </c>
      <c r="D7" s="23">
        <v>3132.145538065296</v>
      </c>
      <c r="E7" s="23">
        <v>2445.763840252293</v>
      </c>
      <c r="F7" s="23">
        <v>3353.8212861625912</v>
      </c>
      <c r="G7" s="23">
        <v>3876.0024561673822</v>
      </c>
      <c r="H7" s="23">
        <f t="shared" si="0"/>
        <v>3060.3652000255993</v>
      </c>
      <c r="I7" s="23">
        <f t="shared" si="1"/>
        <v>3060.3652000255993</v>
      </c>
    </row>
    <row r="8" spans="2:9" ht="14.25">
      <c r="B8" s="22" t="s">
        <v>117</v>
      </c>
      <c r="C8" s="23">
        <v>305.5</v>
      </c>
      <c r="D8" s="23">
        <v>288.83333333333331</v>
      </c>
      <c r="E8" s="23">
        <v>364.25</v>
      </c>
      <c r="F8" s="23">
        <v>490</v>
      </c>
      <c r="G8" s="23">
        <v>552</v>
      </c>
      <c r="H8" s="23">
        <f t="shared" si="0"/>
        <v>400.11666666666667</v>
      </c>
      <c r="I8" s="23">
        <f t="shared" si="1"/>
        <v>400.11666666666667</v>
      </c>
    </row>
    <row r="9" spans="2:9" ht="24.75" customHeight="1">
      <c r="B9" s="22" t="s">
        <v>101</v>
      </c>
      <c r="C9" s="23">
        <v>4383.916666666667</v>
      </c>
      <c r="D9" s="23">
        <v>4667.416666666667</v>
      </c>
      <c r="E9" s="23">
        <v>6470.166666666667</v>
      </c>
      <c r="F9" s="23">
        <v>8027.166666666667</v>
      </c>
      <c r="G9" s="23">
        <v>7834.25</v>
      </c>
      <c r="H9" s="23">
        <f t="shared" si="0"/>
        <v>6276.5833333333339</v>
      </c>
      <c r="I9" s="23">
        <f t="shared" si="1"/>
        <v>6276.5833333333339</v>
      </c>
    </row>
    <row r="10" spans="2:9" ht="25.5" customHeight="1">
      <c r="B10" s="22" t="s">
        <v>105</v>
      </c>
      <c r="C10" s="23">
        <v>1004.131423865645</v>
      </c>
      <c r="D10" s="23">
        <v>1125.1735960268761</v>
      </c>
      <c r="E10" s="23">
        <v>1177.052051036037</v>
      </c>
      <c r="F10" s="23">
        <v>1653.337074016295</v>
      </c>
      <c r="G10" s="23">
        <v>2018.707729332179</v>
      </c>
      <c r="H10" s="23">
        <f t="shared" si="0"/>
        <v>1395.6803748554064</v>
      </c>
      <c r="I10" s="23">
        <f t="shared" si="1"/>
        <v>1395.6803748554064</v>
      </c>
    </row>
    <row r="11" spans="2:9" ht="14.25">
      <c r="B11" s="22" t="s">
        <v>129</v>
      </c>
      <c r="C11" s="23">
        <v>5174</v>
      </c>
      <c r="D11" s="23">
        <v>5481</v>
      </c>
      <c r="E11" s="23">
        <v>7564</v>
      </c>
      <c r="F11" s="23">
        <v>8609</v>
      </c>
      <c r="G11" s="23">
        <v>9687</v>
      </c>
      <c r="H11" s="23">
        <f t="shared" si="0"/>
        <v>7303</v>
      </c>
      <c r="I11" s="23">
        <f t="shared" si="1"/>
        <v>7303</v>
      </c>
    </row>
    <row r="12" spans="2:9" ht="14.25">
      <c r="B12" s="35"/>
      <c r="C12" s="36"/>
      <c r="D12" s="36"/>
      <c r="E12" s="36"/>
      <c r="F12" s="36"/>
      <c r="G12" s="36"/>
      <c r="H12" s="13"/>
    </row>
    <row r="13" spans="2:9" ht="14.25">
      <c r="B13" s="35"/>
      <c r="C13" s="36"/>
      <c r="D13" s="36"/>
      <c r="E13" s="36"/>
      <c r="F13" s="36"/>
      <c r="G13" s="36"/>
      <c r="H13" s="13"/>
    </row>
    <row r="14" spans="2:9">
      <c r="B14" s="24"/>
      <c r="C14" s="25"/>
      <c r="D14" s="13"/>
      <c r="E14" s="13"/>
      <c r="F14" s="13"/>
      <c r="G14" s="13"/>
      <c r="H14" s="25"/>
    </row>
    <row r="15" spans="2:9">
      <c r="B15" s="8" t="s">
        <v>126</v>
      </c>
      <c r="C15" s="8">
        <v>2020</v>
      </c>
      <c r="D15" s="8">
        <v>2021</v>
      </c>
      <c r="E15" s="8">
        <v>2022</v>
      </c>
      <c r="F15" s="8">
        <v>2023</v>
      </c>
      <c r="G15" s="6"/>
      <c r="H15" s="25"/>
    </row>
    <row r="16" spans="2:9" ht="14.25">
      <c r="B16" s="64" t="s">
        <v>78</v>
      </c>
      <c r="C16" s="9">
        <f t="shared" ref="C16:F24" si="2">D3/C3*100-100</f>
        <v>-13.245260700473835</v>
      </c>
      <c r="D16" s="9">
        <f t="shared" si="2"/>
        <v>5.0790697069313211</v>
      </c>
      <c r="E16" s="9">
        <f t="shared" si="2"/>
        <v>87.88226852198423</v>
      </c>
      <c r="F16" s="9">
        <f t="shared" si="2"/>
        <v>6.0329311275110911</v>
      </c>
      <c r="G16" s="41" cm="1">
        <f t="array" ref="G16">+AVERAGE(ABS(C16:F16))</f>
        <v>28.059882514225119</v>
      </c>
      <c r="H16" s="25"/>
    </row>
    <row r="17" spans="2:8" ht="14.25">
      <c r="B17" s="64" t="s">
        <v>83</v>
      </c>
      <c r="C17" s="9">
        <f t="shared" si="2"/>
        <v>22.879294618425064</v>
      </c>
      <c r="D17" s="9">
        <f t="shared" si="2"/>
        <v>-3.5630335271557527</v>
      </c>
      <c r="E17" s="9">
        <f t="shared" si="2"/>
        <v>12.918537524053875</v>
      </c>
      <c r="F17" s="9">
        <f t="shared" si="2"/>
        <v>36.162235855487381</v>
      </c>
      <c r="G17" s="27" cm="1">
        <f t="array" ref="G17">+AVERAGE(ABS(C17:F17))</f>
        <v>18.880775381280518</v>
      </c>
      <c r="H17" s="25"/>
    </row>
    <row r="18" spans="2:8" ht="14.25">
      <c r="B18" s="64" t="s">
        <v>35</v>
      </c>
      <c r="C18" s="9">
        <f t="shared" si="2"/>
        <v>-37.896953775408463</v>
      </c>
      <c r="D18" s="9">
        <f t="shared" si="2"/>
        <v>-9.1265492001782746</v>
      </c>
      <c r="E18" s="9">
        <f t="shared" si="2"/>
        <v>191.98052876122682</v>
      </c>
      <c r="F18" s="9">
        <f t="shared" si="2"/>
        <v>-32.462250011624448</v>
      </c>
      <c r="G18" s="41" cm="1">
        <f t="array" ref="G18">+AVERAGE(ABS(C18:F18))</f>
        <v>67.866570437109502</v>
      </c>
      <c r="H18" s="25"/>
    </row>
    <row r="19" spans="2:8">
      <c r="B19" s="56" t="s">
        <v>90</v>
      </c>
      <c r="C19" s="9">
        <f t="shared" si="2"/>
        <v>17.870714619336738</v>
      </c>
      <c r="D19" s="9">
        <f t="shared" si="2"/>
        <v>26.941167875828214</v>
      </c>
      <c r="E19" s="9">
        <f t="shared" si="2"/>
        <v>29.157264740778828</v>
      </c>
      <c r="F19" s="9">
        <f t="shared" si="2"/>
        <v>-1.5035992176703417</v>
      </c>
      <c r="G19" s="14" cm="1">
        <f t="array" ref="G19">+AVERAGE(ABS(C19:F19))</f>
        <v>18.86818661340353</v>
      </c>
      <c r="H19" s="25"/>
    </row>
    <row r="20" spans="2:8">
      <c r="B20" s="56" t="s">
        <v>94</v>
      </c>
      <c r="C20" s="9">
        <f t="shared" si="2"/>
        <v>25.58255403534848</v>
      </c>
      <c r="D20" s="9">
        <f t="shared" si="2"/>
        <v>-21.914106144536831</v>
      </c>
      <c r="E20" s="9">
        <f t="shared" si="2"/>
        <v>37.127764789286744</v>
      </c>
      <c r="F20" s="9">
        <f t="shared" si="2"/>
        <v>15.569737485990657</v>
      </c>
      <c r="G20" s="41" cm="1">
        <f t="array" ref="G20">+AVERAGE(ABS(C20:F20))</f>
        <v>25.048540613790678</v>
      </c>
      <c r="H20" s="25"/>
    </row>
    <row r="21" spans="2:8">
      <c r="B21" s="22" t="s">
        <v>117</v>
      </c>
      <c r="C21" s="9">
        <f t="shared" si="2"/>
        <v>-5.4555373704310028</v>
      </c>
      <c r="D21" s="9">
        <f t="shared" si="2"/>
        <v>26.110790536641673</v>
      </c>
      <c r="E21" s="9">
        <f t="shared" si="2"/>
        <v>34.522992450240224</v>
      </c>
      <c r="F21" s="9">
        <f t="shared" si="2"/>
        <v>12.65306122448979</v>
      </c>
      <c r="G21" s="27" cm="1">
        <f t="array" ref="G21">+AVERAGE(ABS(C21:F21))</f>
        <v>19.685595395450672</v>
      </c>
      <c r="H21" s="26"/>
    </row>
    <row r="22" spans="2:8" ht="22.5" customHeight="1">
      <c r="B22" s="22" t="s">
        <v>101</v>
      </c>
      <c r="C22" s="9">
        <f t="shared" si="2"/>
        <v>6.4668200049422921</v>
      </c>
      <c r="D22" s="9">
        <f t="shared" si="2"/>
        <v>38.624149690228364</v>
      </c>
      <c r="E22" s="9">
        <f t="shared" si="2"/>
        <v>24.064295098013957</v>
      </c>
      <c r="F22" s="9">
        <f t="shared" si="2"/>
        <v>-2.4032971368062732</v>
      </c>
      <c r="G22" s="14" cm="1">
        <f t="array" ref="G22">+AVERAGE(ABS(C22:F22))</f>
        <v>17.889640482497722</v>
      </c>
      <c r="H22" s="26"/>
    </row>
    <row r="23" spans="2:8" ht="22.5" customHeight="1">
      <c r="B23" s="22" t="s">
        <v>105</v>
      </c>
      <c r="C23" s="9">
        <f t="shared" si="2"/>
        <v>12.054415316996071</v>
      </c>
      <c r="D23" s="9">
        <f t="shared" si="2"/>
        <v>4.610706756037473</v>
      </c>
      <c r="E23" s="9">
        <f t="shared" si="2"/>
        <v>40.464227776590974</v>
      </c>
      <c r="F23" s="9">
        <f t="shared" si="2"/>
        <v>22.098981572361637</v>
      </c>
      <c r="G23" s="27" cm="1">
        <f t="array" ref="G23">+AVERAGE(ABS(C23:F23))</f>
        <v>19.807082855496539</v>
      </c>
      <c r="H23" s="26"/>
    </row>
    <row r="24" spans="2:8">
      <c r="B24" s="22" t="s">
        <v>129</v>
      </c>
      <c r="C24" s="9">
        <f t="shared" si="2"/>
        <v>5.9335137224584571</v>
      </c>
      <c r="D24" s="9">
        <f t="shared" si="2"/>
        <v>38.004013866082829</v>
      </c>
      <c r="E24" s="9">
        <f t="shared" si="2"/>
        <v>13.815441565309357</v>
      </c>
      <c r="F24" s="9">
        <f t="shared" si="2"/>
        <v>12.521779533046811</v>
      </c>
      <c r="G24" s="14" cm="1">
        <f t="array" ref="G24">+AVERAGE(ABS(C24:F24))</f>
        <v>17.568687171724363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2025-10-30T01:07:41+00:00</FechayHora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dba39584d82166cba059bb2c52e166d8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efc7848022a92cc739f97897553905dd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A69B17A-CC4B-472B-917E-AA731CB80F6A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9F8C5509-F629-40AB-B648-9D52DA0E790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2025-10-30T02:58:29Z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