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iana\Documents\2025 MERCADOS\MUNICIPIOS UAF 2025\2025\SACAMA\"/>
    </mc:Choice>
  </mc:AlternateContent>
  <bookViews>
    <workbookView xWindow="0" yWindow="0" windowWidth="20490" windowHeight="7755" firstSheet="1" activeTab="1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externalReferences>
    <externalReference r:id="rId9"/>
  </externalReferences>
  <definedNames>
    <definedName name="_xlnm._FilterDatabase" localSheetId="4" hidden="1">'4.3.1. % MERCADO FLETE PRODUCTO'!$B$14:$E$22</definedName>
    <definedName name="_xlnm._FilterDatabase" localSheetId="5" hidden="1">'4.3.2. PRECIOS PAGAD PRODUCTOR'!$B$2:$G$5</definedName>
    <definedName name="_xlnm._FilterDatabase" localSheetId="6" hidden="1">'4.3.3. PRECIOS PROMEDIO SIPSA'!$N$2:$O$6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0" l="1"/>
  <c r="I4" i="8" l="1"/>
  <c r="I5" i="8"/>
  <c r="I6" i="8"/>
  <c r="I7" i="8"/>
  <c r="I8" i="8"/>
  <c r="I9" i="8"/>
  <c r="I10" i="8"/>
  <c r="I11" i="8"/>
  <c r="H4" i="8"/>
  <c r="H5" i="8"/>
  <c r="H6" i="8"/>
  <c r="H7" i="8"/>
  <c r="H8" i="8"/>
  <c r="H9" i="8"/>
  <c r="H10" i="8"/>
  <c r="H11" i="8"/>
  <c r="H3" i="8"/>
  <c r="M5" i="7" l="1"/>
  <c r="L8" i="7"/>
  <c r="G8" i="7"/>
  <c r="H6" i="6" l="1"/>
  <c r="G24" i="9" l="1" a="1"/>
  <c r="F24" i="9"/>
  <c r="E24" i="9"/>
  <c r="D24" i="9"/>
  <c r="C24" i="9"/>
  <c r="I11" i="9"/>
  <c r="H11" i="9"/>
  <c r="I10" i="9"/>
  <c r="H10" i="9"/>
  <c r="I9" i="9"/>
  <c r="H9" i="9"/>
  <c r="I8" i="9"/>
  <c r="H8" i="9"/>
  <c r="I7" i="9"/>
  <c r="H7" i="9"/>
  <c r="I6" i="9"/>
  <c r="H6" i="9"/>
  <c r="I5" i="9"/>
  <c r="H5" i="9"/>
  <c r="I4" i="9"/>
  <c r="H4" i="9"/>
  <c r="I3" i="9"/>
  <c r="H3" i="9"/>
  <c r="G24" i="9" l="1"/>
  <c r="G23" i="9" a="1"/>
  <c r="I3" i="8"/>
  <c r="I7" i="6" l="1"/>
  <c r="I3" i="6"/>
  <c r="I11" i="6" l="1"/>
  <c r="I5" i="6"/>
  <c r="I8" i="6"/>
  <c r="I4" i="6"/>
  <c r="I9" i="6"/>
  <c r="I10" i="6"/>
  <c r="M13" i="7" l="1"/>
  <c r="M12" i="7"/>
  <c r="F17" i="9" l="1"/>
  <c r="F18" i="9"/>
  <c r="F19" i="9"/>
  <c r="F20" i="9"/>
  <c r="F21" i="9"/>
  <c r="F22" i="9"/>
  <c r="F23" i="9"/>
  <c r="E17" i="9"/>
  <c r="E18" i="9"/>
  <c r="E19" i="9"/>
  <c r="E20" i="9"/>
  <c r="E21" i="9"/>
  <c r="E22" i="9"/>
  <c r="E23" i="9"/>
  <c r="D17" i="9"/>
  <c r="D18" i="9"/>
  <c r="D19" i="9"/>
  <c r="D20" i="9"/>
  <c r="D21" i="9"/>
  <c r="D22" i="9"/>
  <c r="D23" i="9"/>
  <c r="D16" i="9"/>
  <c r="E16" i="9"/>
  <c r="F16" i="9"/>
  <c r="C17" i="9"/>
  <c r="C18" i="9"/>
  <c r="C19" i="9"/>
  <c r="C20" i="9"/>
  <c r="C21" i="9"/>
  <c r="C22" i="9"/>
  <c r="C23" i="9"/>
  <c r="G23" i="9" s="1"/>
  <c r="C16" i="9"/>
  <c r="I6" i="6"/>
  <c r="M6" i="7"/>
  <c r="M7" i="7"/>
  <c r="M8" i="7"/>
  <c r="M9" i="7"/>
  <c r="M10" i="7"/>
  <c r="M11" i="7"/>
  <c r="G20" i="9" l="1" a="1"/>
  <c r="G20" i="9" s="1"/>
  <c r="G22" i="9" a="1"/>
  <c r="G22" i="9" s="1"/>
  <c r="G18" i="9" a="1"/>
  <c r="G18" i="9" s="1"/>
  <c r="G16" i="9" a="1"/>
  <c r="G16" i="9" s="1"/>
  <c r="G19" i="9" a="1"/>
  <c r="G19" i="9" s="1"/>
  <c r="G21" i="9"/>
  <c r="G21" i="9" a="1"/>
  <c r="G17" i="9" a="1"/>
  <c r="G17" i="9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<sst xmlns="http://schemas.openxmlformats.org/spreadsheetml/2006/main" count="373" uniqueCount="140">
  <si>
    <t>Presentación del producto</t>
  </si>
  <si>
    <t>%</t>
  </si>
  <si>
    <t>Variación</t>
  </si>
  <si>
    <t xml:space="preserve">Línea productiva </t>
  </si>
  <si>
    <t>Promedio</t>
  </si>
  <si>
    <t>Verificar</t>
  </si>
  <si>
    <t>Frecuencia compra</t>
  </si>
  <si>
    <t xml:space="preserve">Nombre de la empresa y/o comerciante </t>
  </si>
  <si>
    <t>Precio a escala departamental</t>
  </si>
  <si>
    <t>Precios a escala nacional</t>
  </si>
  <si>
    <t>Precio a escala municipal</t>
  </si>
  <si>
    <t>Línea productiva</t>
  </si>
  <si>
    <t>Presentación</t>
  </si>
  <si>
    <t>Nombre y sigla asociación</t>
  </si>
  <si>
    <t>Principales productos comercializados</t>
  </si>
  <si>
    <t>No. de familias asociadas</t>
  </si>
  <si>
    <t>Servicios que presta la OAF</t>
  </si>
  <si>
    <t>Producto(s)</t>
  </si>
  <si>
    <t>Contrato y/o acuerdo comercial establecido</t>
  </si>
  <si>
    <t>Forma de pago</t>
  </si>
  <si>
    <t>Primer punto de comercialización</t>
  </si>
  <si>
    <t>Tipo de comercializador</t>
  </si>
  <si>
    <t>Producto demandado</t>
  </si>
  <si>
    <t>Ubicación de la empresa y/o comerciante</t>
  </si>
  <si>
    <t>Principal ubicación de los proveedores</t>
  </si>
  <si>
    <t>Nombre de la empresa</t>
  </si>
  <si>
    <t>Principal producto comprado</t>
  </si>
  <si>
    <t>Presentación producto</t>
  </si>
  <si>
    <t>Modalidad de pago</t>
  </si>
  <si>
    <t>Sitio de compra del producto</t>
  </si>
  <si>
    <t>UFH</t>
  </si>
  <si>
    <t>Principales compradores</t>
  </si>
  <si>
    <t>Precio promedio flete</t>
  </si>
  <si>
    <t xml:space="preserve"> ($/kg)</t>
  </si>
  <si>
    <t>Precio actual</t>
  </si>
  <si>
    <t>Tipo de cliente</t>
  </si>
  <si>
    <t>Precio mínimo</t>
  </si>
  <si>
    <t>Precio máximo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</si>
  <si>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</si>
  <si>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% precio flete</t>
  </si>
  <si>
    <t>($/kg)</t>
  </si>
  <si>
    <t>Finca 100%</t>
  </si>
  <si>
    <t>Contado</t>
  </si>
  <si>
    <t>Intermediarios</t>
  </si>
  <si>
    <t>Precios gremios ( Porkcolombia*, Ffenavi**, Fedegan***)</t>
  </si>
  <si>
    <t xml:space="preserve">Semanal </t>
  </si>
  <si>
    <t>Credito</t>
  </si>
  <si>
    <t>Diario</t>
  </si>
  <si>
    <t xml:space="preserve">100%
</t>
  </si>
  <si>
    <t>Polígono</t>
  </si>
  <si>
    <t>Corregimiento o vereda</t>
  </si>
  <si>
    <t>Ganadería Doble Propósito</t>
  </si>
  <si>
    <t>Kilogramo</t>
  </si>
  <si>
    <t>Ganadería Doble Propósito (Leche)</t>
  </si>
  <si>
    <t>Clientes (%)</t>
  </si>
  <si>
    <t>Primer punto de comercialización  (%)</t>
  </si>
  <si>
    <t>minimo</t>
  </si>
  <si>
    <t>Maximo</t>
  </si>
  <si>
    <t>Ganadería Doble Propósito (Res kg en pie)</t>
  </si>
  <si>
    <t>Cabecera Municipal 100%</t>
  </si>
  <si>
    <t>Huevo</t>
  </si>
  <si>
    <t xml:space="preserve">Quincenal </t>
  </si>
  <si>
    <t>Avicultura De Postura</t>
  </si>
  <si>
    <t>Cerdo kg en pie</t>
  </si>
  <si>
    <t xml:space="preserve">Intermediario </t>
  </si>
  <si>
    <t>Supermercado</t>
  </si>
  <si>
    <t xml:space="preserve">Litro </t>
  </si>
  <si>
    <t>Cubeta x 30 unidades</t>
  </si>
  <si>
    <t>Yopal 100%</t>
  </si>
  <si>
    <t>Mani 100%</t>
  </si>
  <si>
    <t>Res kg en pie</t>
  </si>
  <si>
    <t>Cacao</t>
  </si>
  <si>
    <t xml:space="preserve">Res kg en pie </t>
  </si>
  <si>
    <t>Leche</t>
  </si>
  <si>
    <t>Café</t>
  </si>
  <si>
    <t>Mora</t>
  </si>
  <si>
    <t>Bulto 50 kilogramos</t>
  </si>
  <si>
    <t xml:space="preserve">Kilogramo </t>
  </si>
  <si>
    <t>Intermediario 60% 
Consumidor Final 20% 
Minorista 20%</t>
  </si>
  <si>
    <t xml:space="preserve">Intermediario 100% 
</t>
  </si>
  <si>
    <t xml:space="preserve">Intermediario 80% 
Consumidor Final 20% </t>
  </si>
  <si>
    <t>Intermediario 40% 
Minorista 60%</t>
  </si>
  <si>
    <t>No</t>
  </si>
  <si>
    <t>Finca 80% 
Cabecera Municipal 20%</t>
  </si>
  <si>
    <t xml:space="preserve">Finca 100% </t>
  </si>
  <si>
    <t>Expendio de carnes Sacama</t>
  </si>
  <si>
    <t>Fruver El Huerto</t>
  </si>
  <si>
    <t>Luis Eduardo Muños</t>
  </si>
  <si>
    <t>Maria Meza</t>
  </si>
  <si>
    <t>Dario Castro</t>
  </si>
  <si>
    <t>Cabecera Municipal Sacama</t>
  </si>
  <si>
    <t>Centro Poblado Quebrada Negra</t>
  </si>
  <si>
    <t>Centro Poblado La Colorada</t>
  </si>
  <si>
    <t>Minoristas</t>
  </si>
  <si>
    <t>Banano</t>
  </si>
  <si>
    <t xml:space="preserve">Citrico </t>
  </si>
  <si>
    <t xml:space="preserve">Cerdo kg en pie </t>
  </si>
  <si>
    <t>Zona Rural Sacama 100%</t>
  </si>
  <si>
    <t>Bulto x 40 kg</t>
  </si>
  <si>
    <t>Cubeta x 30 huevos</t>
  </si>
  <si>
    <t>Cantina 40 Litros</t>
  </si>
  <si>
    <t>Racimo -Kilogramo</t>
  </si>
  <si>
    <t xml:space="preserve">Mensual </t>
  </si>
  <si>
    <t>05PbL-61</t>
  </si>
  <si>
    <t>GUIVARIN</t>
  </si>
  <si>
    <t>09PeL-38</t>
  </si>
  <si>
    <t>SABANA LARGA</t>
  </si>
  <si>
    <t>09PeL2s1-38</t>
  </si>
  <si>
    <t>MONTE OLIVO</t>
  </si>
  <si>
    <t>Naranja Tangelo</t>
  </si>
  <si>
    <t>QUEBRADA NEGRA</t>
  </si>
  <si>
    <t>Porcicultura De Cría Y Levante</t>
  </si>
  <si>
    <t>12KfLs1-17</t>
  </si>
  <si>
    <t>Bolsa - Canastilla</t>
  </si>
  <si>
    <t>Bulto 40 Kg</t>
  </si>
  <si>
    <t>Cantina x 50 litros</t>
  </si>
  <si>
    <t>Saco - Bulto</t>
  </si>
  <si>
    <t>Racimo Kg</t>
  </si>
  <si>
    <t>Finca 80%
Cabecera Municipal 20%</t>
  </si>
  <si>
    <t>Finca 70%
Cabecera Municipal 30%</t>
  </si>
  <si>
    <t>Yopal 80%
Cabecera Municipal 20%</t>
  </si>
  <si>
    <t xml:space="preserve">80%
20%
</t>
  </si>
  <si>
    <t xml:space="preserve">Intermediarios
Minorista
Consumidor Final 
Institucional </t>
  </si>
  <si>
    <t>80%
10%
5%
5%</t>
  </si>
  <si>
    <t xml:space="preserve">80%
15%
5%
</t>
  </si>
  <si>
    <t xml:space="preserve">Intermediarios
Minorista
Consumidor Final 
</t>
  </si>
  <si>
    <t xml:space="preserve">70%
30%
</t>
  </si>
  <si>
    <t xml:space="preserve">Intermediarios
Minorista
</t>
  </si>
  <si>
    <t>Avicultura de Postura (huevo)</t>
  </si>
  <si>
    <t>Porcicultura de Cría y Levante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</si>
  <si>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Sacama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</si>
  <si>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Sacama</t>
    </r>
  </si>
  <si>
    <t>Tabla 1. Organizaciones de la Agricultura Familiar (OAF) participantes de los encuentros territoriales en el municipio de Sacama</t>
  </si>
  <si>
    <t>Asociación de Productores de Mora Municipio de Sacama</t>
  </si>
  <si>
    <t>Capacitación y Comercialización Colectiva</t>
  </si>
  <si>
    <t>Asociación de Productores Agrícolas</t>
  </si>
  <si>
    <t>Banco de Maquinaria, Comercialización Colectiva</t>
  </si>
  <si>
    <t>Asociación de Lecheros de Sacama</t>
  </si>
  <si>
    <t>Comité Municipal de Ganaderos de Sacama</t>
  </si>
  <si>
    <t xml:space="preserve">Res Kg en Pie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</si>
</sst>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_-* #,##0_-;\-* #,##0_-;_-* &quot;-&quot;??_-;_-@_-"/>
    <numFmt numFmtId="172" formatCode="_-&quot;$&quot;\ * #,##0_-;\-&quot;$&quot;\ * #,##0_-;_-&quot;$&quot;\ * &quot;-&quot;??_-;_-@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3" fillId="0" borderId="0"/>
    <xf numFmtId="0" fontId="5" fillId="0" borderId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11">
    <xf numFmtId="0" fontId="0" fillId="0" borderId="0" xfId="0"/>
    <xf numFmtId="0" fontId="6" fillId="1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8" fillId="0" borderId="0" xfId="0" applyFont="1"/>
    <xf numFmtId="0" fontId="8" fillId="0" borderId="0" xfId="0" applyFont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164" fontId="8" fillId="0" borderId="1" xfId="1" applyNumberFormat="1" applyFont="1" applyBorder="1" applyAlignment="1">
      <alignment horizontal="center" vertical="center"/>
    </xf>
    <xf numFmtId="164" fontId="8" fillId="0" borderId="0" xfId="1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167" fontId="8" fillId="4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43" fontId="7" fillId="0" borderId="1" xfId="8" applyFont="1" applyFill="1" applyBorder="1" applyAlignment="1">
      <alignment horizontal="center" vertical="center"/>
    </xf>
    <xf numFmtId="164" fontId="8" fillId="0" borderId="0" xfId="1" applyNumberFormat="1" applyFont="1" applyBorder="1" applyAlignment="1">
      <alignment horizontal="center" vertical="center"/>
    </xf>
    <xf numFmtId="43" fontId="8" fillId="5" borderId="1" xfId="8" applyFont="1" applyFill="1" applyBorder="1" applyAlignment="1">
      <alignment horizontal="center" vertical="center"/>
    </xf>
    <xf numFmtId="0" fontId="11" fillId="7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1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166" fontId="7" fillId="0" borderId="0" xfId="7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8" fillId="0" borderId="1" xfId="8" applyFont="1" applyFill="1" applyBorder="1" applyAlignment="1">
      <alignment horizontal="center" vertical="center"/>
    </xf>
    <xf numFmtId="9" fontId="8" fillId="11" borderId="1" xfId="9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10" borderId="0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0" borderId="0" xfId="0" applyFont="1" applyFill="1" applyBorder="1" applyAlignment="1">
      <alignment horizontal="center" vertical="center" wrapText="1"/>
    </xf>
    <xf numFmtId="164" fontId="0" fillId="0" borderId="0" xfId="1" applyNumberFormat="1" applyFont="1" applyFill="1" applyBorder="1"/>
    <xf numFmtId="0" fontId="7" fillId="0" borderId="0" xfId="0" applyFont="1" applyFill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9" fontId="7" fillId="0" borderId="1" xfId="9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43" fontId="8" fillId="14" borderId="1" xfId="8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6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9" fontId="8" fillId="13" borderId="1" xfId="9" applyNumberFormat="1" applyFont="1" applyFill="1" applyBorder="1" applyAlignment="1">
      <alignment horizontal="center" vertical="center"/>
    </xf>
    <xf numFmtId="9" fontId="8" fillId="8" borderId="1" xfId="9" applyNumberFormat="1" applyFont="1" applyFill="1" applyBorder="1" applyAlignment="1">
      <alignment horizontal="center" vertical="center"/>
    </xf>
    <xf numFmtId="43" fontId="7" fillId="0" borderId="6" xfId="8" applyFont="1" applyFill="1" applyBorder="1" applyAlignment="1">
      <alignment horizontal="center" vertical="center"/>
    </xf>
    <xf numFmtId="43" fontId="7" fillId="12" borderId="1" xfId="8" applyFont="1" applyFill="1" applyBorder="1" applyAlignment="1">
      <alignment horizontal="center" vertical="center"/>
    </xf>
    <xf numFmtId="0" fontId="8" fillId="0" borderId="0" xfId="0" applyFont="1" applyAlignment="1">
      <alignment wrapText="1"/>
    </xf>
    <xf numFmtId="0" fontId="0" fillId="0" borderId="0" xfId="0" applyFont="1" applyFill="1"/>
    <xf numFmtId="0" fontId="7" fillId="3" borderId="0" xfId="0" applyFont="1" applyFill="1" applyBorder="1" applyAlignment="1">
      <alignment horizontal="center" vertical="center" wrapText="1"/>
    </xf>
    <xf numFmtId="9" fontId="7" fillId="0" borderId="0" xfId="9" applyFont="1" applyFill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center" vertical="center" wrapText="1"/>
    </xf>
    <xf numFmtId="9" fontId="8" fillId="9" borderId="0" xfId="9" applyNumberFormat="1" applyFont="1" applyFill="1" applyBorder="1" applyAlignment="1">
      <alignment horizontal="center" vertical="center"/>
    </xf>
    <xf numFmtId="43" fontId="7" fillId="15" borderId="1" xfId="8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0" fontId="9" fillId="6" borderId="9" xfId="0" applyFont="1" applyFill="1" applyBorder="1" applyAlignment="1">
      <alignment horizontal="center" vertical="center" wrapText="1"/>
    </xf>
    <xf numFmtId="0" fontId="8" fillId="0" borderId="0" xfId="0" applyFont="1" applyBorder="1"/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1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6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vertical="center"/>
    </xf>
    <xf numFmtId="164" fontId="0" fillId="0" borderId="0" xfId="1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6" fillId="1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10" borderId="8" xfId="0" applyFont="1" applyFill="1" applyBorder="1" applyAlignment="1">
      <alignment horizontal="center" vertical="center" wrapText="1"/>
    </xf>
    <xf numFmtId="0" fontId="6" fillId="10" borderId="9" xfId="0" applyFont="1" applyFill="1" applyBorder="1" applyAlignment="1">
      <alignment horizontal="center" vertical="center" wrapText="1"/>
    </xf>
    <xf numFmtId="0" fontId="6" fillId="10" borderId="7" xfId="0" applyFont="1" applyFill="1" applyBorder="1" applyAlignment="1">
      <alignment horizontal="center" vertical="center" wrapText="1"/>
    </xf>
    <xf numFmtId="0" fontId="6" fillId="10" borderId="6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2" fillId="0" borderId="10" xfId="0" applyFont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13" fillId="0" borderId="10" xfId="0" applyFont="1" applyBorder="1"/>
    <xf numFmtId="0" fontId="13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10" xfId="0" applyFont="1" applyBorder="1" applyAlignment="1">
      <alignment horizontal="left" vertical="center"/>
    </xf>
    <xf numFmtId="0" fontId="12" fillId="0" borderId="10" xfId="0" applyFont="1" applyBorder="1"/>
    <xf numFmtId="0" fontId="8" fillId="0" borderId="10" xfId="0" applyFont="1" applyBorder="1" applyAlignment="1">
      <alignment vertical="center"/>
    </xf>
    <xf numFmtId="0" fontId="7" fillId="5" borderId="1" xfId="0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 wrapText="1"/>
    </xf>
    <xf numFmtId="0" fontId="8" fillId="17" borderId="1" xfId="0" applyFont="1" applyFill="1" applyBorder="1" applyAlignment="1">
      <alignment horizontal="center" vertical="center" wrapText="1"/>
    </xf>
    <xf numFmtId="0" fontId="8" fillId="16" borderId="1" xfId="0" applyFont="1" applyFill="1" applyBorder="1" applyAlignment="1">
      <alignment horizontal="center" vertical="center" wrapText="1"/>
    </xf>
    <xf numFmtId="9" fontId="8" fillId="13" borderId="0" xfId="9" applyNumberFormat="1" applyFont="1" applyFill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2" fontId="8" fillId="0" borderId="10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4" fontId="8" fillId="0" borderId="0" xfId="1" applyNumberFormat="1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172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11">
    <cellStyle name="Millares" xfId="8" builtinId="3"/>
    <cellStyle name="Millares 2" xfId="10"/>
    <cellStyle name="Moneda" xfId="1" builtinId="4"/>
    <cellStyle name="Moneda 2" xfId="6"/>
    <cellStyle name="Moneda 2 2" xfId="7"/>
    <cellStyle name="Normal" xfId="0" builtinId="0"/>
    <cellStyle name="Normal 2" xfId="2"/>
    <cellStyle name="Normal 2 2" xfId="3"/>
    <cellStyle name="Porcentaje" xfId="9" builtinId="5"/>
    <cellStyle name="Porcentaje 2 2" xfId="5"/>
    <cellStyle name="Porcentaje 2 2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6736657917761"/>
          <c:y val="1.5594888373195259E-2"/>
          <c:w val="0.771988188976378"/>
          <c:h val="0.621769127240696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SIPSA'!$C$23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SIPSA'!$B$24:$B$32</c:f>
              <c:strCache>
                <c:ptCount val="9"/>
                <c:pt idx="0">
                  <c:v>Naranja Tangelo</c:v>
                </c:pt>
                <c:pt idx="1">
                  <c:v>Banano</c:v>
                </c:pt>
                <c:pt idx="2">
                  <c:v>Mora</c:v>
                </c:pt>
                <c:pt idx="3">
                  <c:v>Cacao</c:v>
                </c:pt>
                <c:pt idx="4">
                  <c:v>Café</c:v>
                </c:pt>
                <c:pt idx="5">
                  <c:v>Porcicultura de Cría y Levante</c:v>
                </c:pt>
                <c:pt idx="6">
                  <c:v>Ganadería Doble Propósito (Res kg en pie)</c:v>
                </c:pt>
                <c:pt idx="7">
                  <c:v>Ganadería Doble Propósito (Leche)</c:v>
                </c:pt>
                <c:pt idx="8">
                  <c:v>Avicultura De Postura</c:v>
                </c:pt>
              </c:strCache>
            </c:strRef>
          </c:cat>
          <c:val>
            <c:numRef>
              <c:f>'4.3.3. PRECIOS PROMEDIO SIPSA'!$C$24:$C$32</c:f>
              <c:numCache>
                <c:formatCode>_-"$"\ * #,##0_-;\-"$"\ * #,##0_-;_-"$"\ * "-"??_-;_-@_-</c:formatCode>
                <c:ptCount val="9"/>
                <c:pt idx="0">
                  <c:v>1278.2527941025387</c:v>
                </c:pt>
                <c:pt idx="1">
                  <c:v>1506.3883473585765</c:v>
                </c:pt>
                <c:pt idx="2">
                  <c:v>3497.426975024594</c:v>
                </c:pt>
                <c:pt idx="3">
                  <c:v>8648.6</c:v>
                </c:pt>
                <c:pt idx="4">
                  <c:v>11410</c:v>
                </c:pt>
                <c:pt idx="5">
                  <c:v>7303</c:v>
                </c:pt>
                <c:pt idx="6">
                  <c:v>6276.5833333333339</c:v>
                </c:pt>
                <c:pt idx="7">
                  <c:v>1395.6803748554064</c:v>
                </c:pt>
                <c:pt idx="8">
                  <c:v>400.11666666666667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14-4BDB-85E0-1729BF00400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61107024"/>
        <c:axId val="-61098320"/>
      </c:barChart>
      <c:catAx>
        <c:axId val="-61107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61098320"/>
        <c:crosses val="autoZero"/>
        <c:auto val="1"/>
        <c:lblAlgn val="ctr"/>
        <c:lblOffset val="100"/>
        <c:noMultiLvlLbl val="0"/>
      </c:catAx>
      <c:valAx>
        <c:axId val="-6109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6110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</a:t>
            </a:r>
          </a:p>
          <a:p>
            <a:pPr>
              <a:defRPr/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 de Sacama.</a:t>
            </a:r>
          </a:p>
          <a:p>
            <a:pPr>
              <a:defRPr/>
            </a:pPr>
            <a:endParaRPr lang="es-CO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0922003499562553"/>
          <c:y val="0.19300925925925921"/>
          <c:w val="0.87689107611548556"/>
          <c:h val="0.43246151215626649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MAYOR'!$B$16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MAYOR'!$C$16:$F$16</c:f>
              <c:numCache>
                <c:formatCode>_-* #,##0_-;\-* #,##0_-;_-* "-"??_-;_-@_-</c:formatCode>
                <c:ptCount val="4"/>
                <c:pt idx="0">
                  <c:v>-4.2461763358528515</c:v>
                </c:pt>
                <c:pt idx="1">
                  <c:v>16.337395733111777</c:v>
                </c:pt>
                <c:pt idx="2">
                  <c:v>34.441731523170404</c:v>
                </c:pt>
                <c:pt idx="3">
                  <c:v>5.2949277002639121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50FF-49CC-AD89-A54DAD154C92}"/>
            </c:ext>
          </c:extLst>
        </c:ser>
        <c:ser>
          <c:idx val="1"/>
          <c:order val="1"/>
          <c:tx>
            <c:strRef>
              <c:f>'4.3.4. VARIACION $ PLAZAS MAYOR'!$B$17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MAYOR'!$C$17:$F$17</c:f>
              <c:numCache>
                <c:formatCode>_-* #,##0_-;\-* #,##0_-;_-* "-"??_-;_-@_-</c:formatCode>
                <c:ptCount val="4"/>
                <c:pt idx="0">
                  <c:v>22.879294618425064</c:v>
                </c:pt>
                <c:pt idx="1">
                  <c:v>-3.5630335271557527</c:v>
                </c:pt>
                <c:pt idx="2">
                  <c:v>12.918537524053875</c:v>
                </c:pt>
                <c:pt idx="3">
                  <c:v>36.162235855487381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50FF-49CC-AD89-A54DAD154C92}"/>
            </c:ext>
          </c:extLst>
        </c:ser>
        <c:ser>
          <c:idx val="2"/>
          <c:order val="2"/>
          <c:tx>
            <c:strRef>
              <c:f>'4.3.4. VARIACION $ PLAZAS MAYOR'!$B$18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MAYOR'!$C$18:$F$18</c:f>
              <c:numCache>
                <c:formatCode>_-* #,##0_-;\-* #,##0_-;_-* "-"??_-;_-@_-</c:formatCode>
                <c:ptCount val="4"/>
                <c:pt idx="0">
                  <c:v>33.148030495552717</c:v>
                </c:pt>
                <c:pt idx="1">
                  <c:v>45.031611594894429</c:v>
                </c:pt>
                <c:pt idx="2">
                  <c:v>41.544661950978792</c:v>
                </c:pt>
                <c:pt idx="3">
                  <c:v>-24.434888721018069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50FF-49CC-AD89-A54DAD154C92}"/>
            </c:ext>
          </c:extLst>
        </c:ser>
        <c:ser>
          <c:idx val="3"/>
          <c:order val="3"/>
          <c:tx>
            <c:strRef>
              <c:f>'4.3.4. VARIACION $ PLAZAS MAYOR'!$B$19</c:f>
              <c:strCache>
                <c:ptCount val="1"/>
                <c:pt idx="0">
                  <c:v>Banano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27.018481087627947</c:v>
                </c:pt>
                <c:pt idx="1">
                  <c:v>6.056470839398358</c:v>
                </c:pt>
                <c:pt idx="2">
                  <c:v>11.809856686969638</c:v>
                </c:pt>
                <c:pt idx="3">
                  <c:v>6.8974998094100783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50FF-49CC-AD89-A54DAD154C92}"/>
            </c:ext>
          </c:extLst>
        </c:ser>
        <c:ser>
          <c:idx val="4"/>
          <c:order val="4"/>
          <c:tx>
            <c:strRef>
              <c:f>'4.3.4. VARIACION $ PLAZAS MAYOR'!$B$20</c:f>
              <c:strCache>
                <c:ptCount val="1"/>
                <c:pt idx="0">
                  <c:v>Naranja Tangelo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-2.3927765383226216</c:v>
                </c:pt>
                <c:pt idx="1">
                  <c:v>16.591295330122534</c:v>
                </c:pt>
                <c:pt idx="2">
                  <c:v>37.458739145012373</c:v>
                </c:pt>
                <c:pt idx="3">
                  <c:v>6.0992117218060997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50FF-49CC-AD89-A54DAD154C92}"/>
            </c:ext>
          </c:extLst>
        </c:ser>
        <c:ser>
          <c:idx val="5"/>
          <c:order val="5"/>
          <c:tx>
            <c:strRef>
              <c:f>'4.3.4. VARIACION $ PLAZAS MAYOR'!$B$21</c:f>
              <c:strCache>
                <c:ptCount val="1"/>
                <c:pt idx="0">
                  <c:v>Avicultura De Postura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50FF-49CC-AD89-A54DAD154C92}"/>
            </c:ext>
          </c:extLst>
        </c:ser>
        <c:ser>
          <c:idx val="6"/>
          <c:order val="6"/>
          <c:tx>
            <c:strRef>
              <c:f>'4.3.4. VARIACION $ PLAZAS MAYOR'!$B$22</c:f>
              <c:strCache>
                <c:ptCount val="1"/>
                <c:pt idx="0">
                  <c:v>Ganadería Doble Propósito (Res kg en pie)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50FF-49CC-AD89-A54DAD154C92}"/>
            </c:ext>
          </c:extLst>
        </c:ser>
        <c:ser>
          <c:idx val="7"/>
          <c:order val="7"/>
          <c:tx>
            <c:strRef>
              <c:f>'4.3.4. VARIACION $ PLAZAS MAYOR'!$B$23</c:f>
              <c:strCache>
                <c:ptCount val="1"/>
                <c:pt idx="0">
                  <c:v>Ganadería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12.054415316996071</c:v>
                </c:pt>
                <c:pt idx="1">
                  <c:v>4.610706756037473</c:v>
                </c:pt>
                <c:pt idx="2">
                  <c:v>40.464227776590974</c:v>
                </c:pt>
                <c:pt idx="3">
                  <c:v>22.098981572361637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50FF-49CC-AD89-A54DAD154C92}"/>
            </c:ext>
          </c:extLst>
        </c:ser>
        <c:ser>
          <c:idx val="8"/>
          <c:order val="8"/>
          <c:tx>
            <c:strRef>
              <c:f>'4.3.4. VARIACION $ PLAZAS MAYOR'!$B$24</c:f>
              <c:strCache>
                <c:ptCount val="1"/>
                <c:pt idx="0">
                  <c:v>Porcicultura de Cría y Levante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MAYOR'!$C$15:$F$15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61100496"/>
        <c:axId val="-61096688"/>
      </c:lineChart>
      <c:catAx>
        <c:axId val="-6110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61096688"/>
        <c:crosses val="autoZero"/>
        <c:auto val="1"/>
        <c:lblAlgn val="ctr"/>
        <c:lblOffset val="100"/>
        <c:noMultiLvlLbl val="0"/>
      </c:catAx>
      <c:valAx>
        <c:axId val="-6109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611004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977713527415872E-2"/>
          <c:y val="0.65006711633465264"/>
          <c:w val="0.65446636601119179"/>
          <c:h val="0.218656108044714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421</xdr:colOff>
      <xdr:row>13</xdr:row>
      <xdr:rowOff>52916</xdr:rowOff>
    </xdr:from>
    <xdr:to>
      <xdr:col>11</xdr:col>
      <xdr:colOff>81642</xdr:colOff>
      <xdr:row>35</xdr:row>
      <xdr:rowOff>129540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ABBD24A1-38E3-4A5C-855A-2ECDCED181B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426355</xdr:colOff>
      <xdr:row>1</xdr:row>
      <xdr:rowOff>108856</xdr:rowOff>
    </xdr:from>
    <xdr:to>
      <xdr:col>16</xdr:col>
      <xdr:colOff>775606</xdr:colOff>
      <xdr:row>24</xdr:row>
      <xdr:rowOff>149677</xdr:rowOff>
    </xdr:to>
    <xdr:graphicFrame macro="">
      <xdr:nvGraphicFramePr>
        <xdr:cNvPr id="4" name="Gráfico 3">
          <a:extLst>
            <a:ext uri="{FF2B5EF4-FFF2-40B4-BE49-F238E27FC236}">
              <a16:creationId xmlns="" xmlns:a16="http://schemas.microsoft.com/office/drawing/2014/main" id="{41AAB8CD-FAE4-42C9-87C6-D7B3A131543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iana/Documents/2025%20MERCADOS/MUNICIPIOS%20UAF%202025/2025/MANI/20241103_IT_Oferta_Demanda_Producto_Man&#23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Demanda"/>
      <sheetName val="Producto 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9"/>
  <sheetViews>
    <sheetView topLeftCell="A3" zoomScale="70" zoomScaleNormal="70" workbookViewId="0">
      <selection activeCell="B4" sqref="B4:E8"/>
    </sheetView>
  </sheetViews>
  <sheetFormatPr baseColWidth="10" defaultRowHeight="14.25"/>
  <cols>
    <col min="2" max="2" width="27.5" style="2" customWidth="1"/>
    <col min="3" max="3" width="24.25" customWidth="1"/>
    <col min="4" max="4" width="11" customWidth="1"/>
    <col min="5" max="5" width="31.625" style="28" customWidth="1"/>
  </cols>
  <sheetData>
    <row r="3" spans="2:5" ht="33.75" customHeight="1">
      <c r="B3" s="69" t="s">
        <v>132</v>
      </c>
      <c r="C3" s="69"/>
      <c r="D3" s="69"/>
      <c r="E3" s="69"/>
    </row>
    <row r="4" spans="2:5" ht="38.25">
      <c r="B4" s="59" t="s">
        <v>13</v>
      </c>
      <c r="C4" s="59" t="s">
        <v>14</v>
      </c>
      <c r="D4" s="59" t="s">
        <v>15</v>
      </c>
      <c r="E4" s="59" t="s">
        <v>16</v>
      </c>
    </row>
    <row r="5" spans="2:5" s="11" customFormat="1" ht="24" customHeight="1">
      <c r="B5" s="109" t="s">
        <v>133</v>
      </c>
      <c r="C5" s="110" t="s">
        <v>75</v>
      </c>
      <c r="D5" s="109">
        <v>19</v>
      </c>
      <c r="E5" s="58" t="s">
        <v>134</v>
      </c>
    </row>
    <row r="6" spans="2:5" s="11" customFormat="1" ht="24" customHeight="1">
      <c r="B6" s="109" t="s">
        <v>135</v>
      </c>
      <c r="C6" s="110" t="s">
        <v>74</v>
      </c>
      <c r="D6" s="109">
        <v>16</v>
      </c>
      <c r="E6" s="58" t="s">
        <v>136</v>
      </c>
    </row>
    <row r="7" spans="2:5" s="11" customFormat="1" ht="24" customHeight="1">
      <c r="B7" s="109" t="s">
        <v>137</v>
      </c>
      <c r="C7" s="110" t="s">
        <v>73</v>
      </c>
      <c r="D7" s="109">
        <v>62</v>
      </c>
      <c r="E7" s="58" t="s">
        <v>134</v>
      </c>
    </row>
    <row r="8" spans="2:5" s="11" customFormat="1" ht="24" customHeight="1">
      <c r="B8" s="109" t="s">
        <v>138</v>
      </c>
      <c r="C8" s="110" t="s">
        <v>139</v>
      </c>
      <c r="D8" s="109">
        <v>40</v>
      </c>
      <c r="E8" s="58" t="s">
        <v>134</v>
      </c>
    </row>
    <row r="9" spans="2:5">
      <c r="D9">
        <f>SUM(D5:D8)</f>
        <v>137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9"/>
  <sheetViews>
    <sheetView tabSelected="1" topLeftCell="B1" zoomScale="70" zoomScaleNormal="70" workbookViewId="0">
      <selection activeCell="G15" sqref="G15"/>
    </sheetView>
  </sheetViews>
  <sheetFormatPr baseColWidth="10" defaultRowHeight="14.25"/>
  <cols>
    <col min="1" max="1" width="34.75" style="41" customWidth="1"/>
    <col min="2" max="2" width="12.625" style="40" bestFit="1" customWidth="1"/>
    <col min="3" max="3" width="15.375" style="40" customWidth="1"/>
    <col min="4" max="4" width="18.5" style="40" customWidth="1"/>
    <col min="5" max="5" width="11" style="40"/>
    <col min="6" max="6" width="9" style="40" customWidth="1"/>
    <col min="7" max="7" width="18.25" style="40" customWidth="1"/>
    <col min="8" max="16384" width="11" style="40"/>
  </cols>
  <sheetData>
    <row r="3" spans="1:7">
      <c r="C3" s="70"/>
      <c r="D3" s="70"/>
      <c r="E3" s="70"/>
      <c r="F3" s="70"/>
      <c r="G3" s="70"/>
    </row>
    <row r="4" spans="1:7" ht="38.450000000000003" customHeight="1">
      <c r="A4" s="71" t="s">
        <v>13</v>
      </c>
      <c r="B4" s="71" t="s">
        <v>17</v>
      </c>
      <c r="C4" s="71" t="s">
        <v>12</v>
      </c>
      <c r="D4" s="71" t="s">
        <v>54</v>
      </c>
      <c r="E4" s="71" t="s">
        <v>18</v>
      </c>
      <c r="F4" s="71" t="s">
        <v>19</v>
      </c>
      <c r="G4" s="71" t="s">
        <v>55</v>
      </c>
    </row>
    <row r="5" spans="1:7" ht="22.5" customHeight="1">
      <c r="A5" s="71"/>
      <c r="B5" s="71"/>
      <c r="C5" s="71"/>
      <c r="D5" s="71"/>
      <c r="E5" s="71"/>
      <c r="F5" s="71"/>
      <c r="G5" s="71"/>
    </row>
    <row r="6" spans="1:7" ht="59.25" customHeight="1">
      <c r="A6" s="109" t="s">
        <v>133</v>
      </c>
      <c r="B6" s="110" t="s">
        <v>75</v>
      </c>
      <c r="C6" s="81" t="s">
        <v>77</v>
      </c>
      <c r="D6" s="80" t="s">
        <v>78</v>
      </c>
      <c r="E6" s="81" t="s">
        <v>82</v>
      </c>
      <c r="F6" s="81" t="s">
        <v>42</v>
      </c>
      <c r="G6" s="60" t="s">
        <v>59</v>
      </c>
    </row>
    <row r="7" spans="1:7" ht="22.5" customHeight="1">
      <c r="A7" s="109" t="s">
        <v>135</v>
      </c>
      <c r="B7" s="110" t="s">
        <v>74</v>
      </c>
      <c r="C7" s="82" t="s">
        <v>76</v>
      </c>
      <c r="D7" s="80" t="s">
        <v>79</v>
      </c>
      <c r="E7" s="81" t="s">
        <v>82</v>
      </c>
      <c r="F7" s="81" t="s">
        <v>42</v>
      </c>
      <c r="G7" s="60" t="s">
        <v>59</v>
      </c>
    </row>
    <row r="8" spans="1:7" ht="22.5" customHeight="1">
      <c r="A8" s="109" t="s">
        <v>137</v>
      </c>
      <c r="B8" s="110" t="s">
        <v>73</v>
      </c>
      <c r="C8" s="83" t="s">
        <v>66</v>
      </c>
      <c r="D8" s="80" t="s">
        <v>80</v>
      </c>
      <c r="E8" s="81" t="s">
        <v>82</v>
      </c>
      <c r="F8" s="81" t="s">
        <v>46</v>
      </c>
      <c r="G8" s="60" t="s">
        <v>83</v>
      </c>
    </row>
    <row r="9" spans="1:7" ht="22.5" customHeight="1">
      <c r="A9" s="109" t="s">
        <v>138</v>
      </c>
      <c r="B9" s="110" t="s">
        <v>139</v>
      </c>
      <c r="C9" s="81" t="s">
        <v>72</v>
      </c>
      <c r="D9" s="80" t="s">
        <v>81</v>
      </c>
      <c r="E9" s="81" t="s">
        <v>82</v>
      </c>
      <c r="F9" s="81" t="s">
        <v>42</v>
      </c>
      <c r="G9" s="60" t="s">
        <v>84</v>
      </c>
    </row>
  </sheetData>
  <mergeCells count="8">
    <mergeCell ref="C3:G3"/>
    <mergeCell ref="C4:C5"/>
    <mergeCell ref="E4:E5"/>
    <mergeCell ref="F4:F5"/>
    <mergeCell ref="A4:A5"/>
    <mergeCell ref="B4:B5"/>
    <mergeCell ref="D4:D5"/>
    <mergeCell ref="G4:G5"/>
  </mergeCells>
  <dataValidations count="2">
    <dataValidation type="custom" allowBlank="1" showErrorMessage="1" sqref="C6">
      <formula1>AND(GTE(LEN(C6),MIN((0),(20))),LTE(LEN(C6),MAX((0),(20))))</formula1>
    </dataValidation>
    <dataValidation type="list" allowBlank="1" showErrorMessage="1" sqref="E6:F9">
      <formula1>#REF!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14"/>
  <sheetViews>
    <sheetView topLeftCell="A2" zoomScale="70" zoomScaleNormal="70" workbookViewId="0">
      <selection activeCell="B5" sqref="B5"/>
    </sheetView>
  </sheetViews>
  <sheetFormatPr baseColWidth="10" defaultRowHeight="14.25"/>
  <cols>
    <col min="2" max="2" width="26.25" style="2" customWidth="1"/>
    <col min="3" max="3" width="17.25" customWidth="1"/>
    <col min="4" max="4" width="21.125" customWidth="1"/>
    <col min="5" max="5" width="21.625" customWidth="1"/>
    <col min="6" max="6" width="30.75" customWidth="1"/>
  </cols>
  <sheetData>
    <row r="4" spans="2:6">
      <c r="B4" s="70" t="s">
        <v>131</v>
      </c>
      <c r="C4" s="70"/>
      <c r="D4" s="70"/>
      <c r="E4" s="70"/>
      <c r="F4" s="70"/>
    </row>
    <row r="5" spans="2:6" ht="25.5">
      <c r="B5" s="53" t="s">
        <v>7</v>
      </c>
      <c r="C5" s="53" t="s">
        <v>21</v>
      </c>
      <c r="D5" s="53" t="s">
        <v>22</v>
      </c>
      <c r="E5" s="53" t="s">
        <v>23</v>
      </c>
      <c r="F5" s="53" t="s">
        <v>24</v>
      </c>
    </row>
    <row r="6" spans="2:6" ht="26.25" customHeight="1">
      <c r="B6" s="85" t="s">
        <v>85</v>
      </c>
      <c r="C6" s="87" t="s">
        <v>93</v>
      </c>
      <c r="D6" s="84" t="s">
        <v>70</v>
      </c>
      <c r="E6" s="58" t="s">
        <v>90</v>
      </c>
      <c r="F6" s="57" t="s">
        <v>97</v>
      </c>
    </row>
    <row r="7" spans="2:6" ht="34.5" customHeight="1">
      <c r="B7" s="85" t="s">
        <v>85</v>
      </c>
      <c r="C7" s="87" t="s">
        <v>93</v>
      </c>
      <c r="D7" s="84" t="s">
        <v>96</v>
      </c>
      <c r="E7" s="58" t="s">
        <v>90</v>
      </c>
      <c r="F7" s="57" t="s">
        <v>97</v>
      </c>
    </row>
    <row r="8" spans="2:6" ht="30" customHeight="1">
      <c r="B8" s="85" t="s">
        <v>86</v>
      </c>
      <c r="C8" s="87" t="s">
        <v>65</v>
      </c>
      <c r="D8" s="84" t="s">
        <v>75</v>
      </c>
      <c r="E8" s="58" t="s">
        <v>90</v>
      </c>
      <c r="F8" s="57" t="s">
        <v>97</v>
      </c>
    </row>
    <row r="9" spans="2:6" ht="26.25" customHeight="1">
      <c r="B9" s="85" t="s">
        <v>86</v>
      </c>
      <c r="C9" s="87" t="s">
        <v>65</v>
      </c>
      <c r="D9" s="84" t="s">
        <v>94</v>
      </c>
      <c r="E9" s="58" t="s">
        <v>90</v>
      </c>
      <c r="F9" s="57" t="s">
        <v>97</v>
      </c>
    </row>
    <row r="10" spans="2:6" ht="44.25" customHeight="1">
      <c r="B10" s="85" t="s">
        <v>86</v>
      </c>
      <c r="C10" s="87" t="s">
        <v>65</v>
      </c>
      <c r="D10" s="84" t="s">
        <v>95</v>
      </c>
      <c r="E10" s="58" t="s">
        <v>90</v>
      </c>
      <c r="F10" s="57" t="s">
        <v>97</v>
      </c>
    </row>
    <row r="11" spans="2:6" ht="30" customHeight="1">
      <c r="B11" s="85" t="s">
        <v>86</v>
      </c>
      <c r="C11" s="87" t="s">
        <v>65</v>
      </c>
      <c r="D11" s="84" t="s">
        <v>60</v>
      </c>
      <c r="E11" s="58" t="s">
        <v>90</v>
      </c>
      <c r="F11" s="57" t="s">
        <v>97</v>
      </c>
    </row>
    <row r="12" spans="2:6" ht="22.5" customHeight="1">
      <c r="B12" s="86" t="s">
        <v>87</v>
      </c>
      <c r="C12" s="84" t="s">
        <v>64</v>
      </c>
      <c r="D12" s="84" t="s">
        <v>73</v>
      </c>
      <c r="E12" s="58" t="s">
        <v>91</v>
      </c>
      <c r="F12" s="57" t="s">
        <v>97</v>
      </c>
    </row>
    <row r="13" spans="2:6" ht="39.75" customHeight="1">
      <c r="B13" s="86" t="s">
        <v>88</v>
      </c>
      <c r="C13" s="84" t="s">
        <v>64</v>
      </c>
      <c r="D13" s="84" t="s">
        <v>71</v>
      </c>
      <c r="E13" s="58" t="s">
        <v>92</v>
      </c>
      <c r="F13" s="57" t="s">
        <v>97</v>
      </c>
    </row>
    <row r="14" spans="2:6" ht="25.5">
      <c r="B14" s="85" t="s">
        <v>89</v>
      </c>
      <c r="C14" s="84" t="s">
        <v>64</v>
      </c>
      <c r="D14" s="84" t="s">
        <v>74</v>
      </c>
      <c r="E14" s="58" t="s">
        <v>91</v>
      </c>
      <c r="F14" s="57" t="s">
        <v>97</v>
      </c>
    </row>
  </sheetData>
  <mergeCells count="1">
    <mergeCell ref="B4:F4"/>
  </mergeCells>
  <dataValidations count="1">
    <dataValidation type="list" allowBlank="1" showErrorMessage="1" sqref="C6:C14">
      <formula1>#REF!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G14"/>
  <sheetViews>
    <sheetView zoomScale="77" zoomScaleNormal="77" workbookViewId="0">
      <selection activeCell="B5" sqref="B5"/>
    </sheetView>
  </sheetViews>
  <sheetFormatPr baseColWidth="10" defaultRowHeight="14.25"/>
  <cols>
    <col min="2" max="2" width="25" customWidth="1"/>
    <col min="3" max="3" width="14.625" customWidth="1"/>
    <col min="4" max="4" width="15.125" customWidth="1"/>
    <col min="5" max="5" width="11.25" customWidth="1"/>
    <col min="7" max="7" width="21.25" customWidth="1"/>
  </cols>
  <sheetData>
    <row r="4" spans="2:7">
      <c r="B4" s="72" t="s">
        <v>130</v>
      </c>
      <c r="C4" s="72"/>
      <c r="D4" s="72"/>
      <c r="E4" s="72"/>
      <c r="F4" s="72"/>
      <c r="G4" s="72"/>
    </row>
    <row r="5" spans="2:7" ht="38.25">
      <c r="B5" s="53" t="s">
        <v>25</v>
      </c>
      <c r="C5" s="53" t="s">
        <v>26</v>
      </c>
      <c r="D5" s="53" t="s">
        <v>27</v>
      </c>
      <c r="E5" s="53" t="s">
        <v>6</v>
      </c>
      <c r="F5" s="53" t="s">
        <v>28</v>
      </c>
      <c r="G5" s="53" t="s">
        <v>29</v>
      </c>
    </row>
    <row r="6" spans="2:7" ht="36" customHeight="1">
      <c r="B6" s="85" t="s">
        <v>85</v>
      </c>
      <c r="C6" s="84" t="s">
        <v>70</v>
      </c>
      <c r="D6" s="84" t="s">
        <v>70</v>
      </c>
      <c r="E6" s="79" t="s">
        <v>45</v>
      </c>
      <c r="F6" s="89" t="s">
        <v>42</v>
      </c>
      <c r="G6" s="10" t="s">
        <v>59</v>
      </c>
    </row>
    <row r="7" spans="2:7" ht="28.5" customHeight="1">
      <c r="B7" s="85" t="s">
        <v>85</v>
      </c>
      <c r="C7" s="84" t="s">
        <v>96</v>
      </c>
      <c r="D7" s="84" t="s">
        <v>96</v>
      </c>
      <c r="E7" s="79" t="s">
        <v>45</v>
      </c>
      <c r="F7" s="89" t="s">
        <v>42</v>
      </c>
      <c r="G7" s="10" t="s">
        <v>59</v>
      </c>
    </row>
    <row r="8" spans="2:7" ht="28.5" customHeight="1">
      <c r="B8" s="85" t="s">
        <v>86</v>
      </c>
      <c r="C8" s="84" t="s">
        <v>75</v>
      </c>
      <c r="D8" s="84" t="s">
        <v>52</v>
      </c>
      <c r="E8" s="79" t="s">
        <v>45</v>
      </c>
      <c r="F8" s="89" t="s">
        <v>42</v>
      </c>
      <c r="G8" s="10" t="s">
        <v>59</v>
      </c>
    </row>
    <row r="9" spans="2:7" ht="26.25" customHeight="1">
      <c r="B9" s="85" t="s">
        <v>86</v>
      </c>
      <c r="C9" s="84" t="s">
        <v>94</v>
      </c>
      <c r="D9" s="84" t="s">
        <v>101</v>
      </c>
      <c r="E9" s="88" t="s">
        <v>45</v>
      </c>
      <c r="F9" s="89" t="s">
        <v>42</v>
      </c>
      <c r="G9" s="10" t="s">
        <v>59</v>
      </c>
    </row>
    <row r="10" spans="2:7" ht="15">
      <c r="B10" s="85" t="s">
        <v>86</v>
      </c>
      <c r="C10" s="84" t="s">
        <v>95</v>
      </c>
      <c r="D10" s="84" t="s">
        <v>98</v>
      </c>
      <c r="E10" s="88" t="s">
        <v>45</v>
      </c>
      <c r="F10" s="89" t="s">
        <v>42</v>
      </c>
      <c r="G10" s="10" t="s">
        <v>59</v>
      </c>
    </row>
    <row r="11" spans="2:7" ht="15">
      <c r="B11" s="85" t="s">
        <v>86</v>
      </c>
      <c r="C11" s="84" t="s">
        <v>60</v>
      </c>
      <c r="D11" s="84" t="s">
        <v>99</v>
      </c>
      <c r="E11" s="88" t="s">
        <v>45</v>
      </c>
      <c r="F11" s="89" t="s">
        <v>46</v>
      </c>
      <c r="G11" s="10" t="s">
        <v>59</v>
      </c>
    </row>
    <row r="12" spans="2:7" ht="15">
      <c r="B12" s="86" t="s">
        <v>87</v>
      </c>
      <c r="C12" s="84" t="s">
        <v>73</v>
      </c>
      <c r="D12" s="84" t="s">
        <v>100</v>
      </c>
      <c r="E12" s="89" t="s">
        <v>47</v>
      </c>
      <c r="F12" s="89" t="s">
        <v>42</v>
      </c>
      <c r="G12" s="10" t="s">
        <v>59</v>
      </c>
    </row>
    <row r="13" spans="2:7" ht="15">
      <c r="B13" s="86" t="s">
        <v>88</v>
      </c>
      <c r="C13" s="84" t="s">
        <v>71</v>
      </c>
      <c r="D13" s="84" t="s">
        <v>52</v>
      </c>
      <c r="E13" s="89" t="s">
        <v>102</v>
      </c>
      <c r="F13" s="89" t="s">
        <v>42</v>
      </c>
      <c r="G13" s="10" t="s">
        <v>68</v>
      </c>
    </row>
    <row r="14" spans="2:7" ht="15">
      <c r="B14" s="85" t="s">
        <v>89</v>
      </c>
      <c r="C14" s="84" t="s">
        <v>74</v>
      </c>
      <c r="D14" s="84" t="s">
        <v>52</v>
      </c>
      <c r="E14" s="89" t="s">
        <v>61</v>
      </c>
      <c r="F14" s="89" t="s">
        <v>42</v>
      </c>
      <c r="G14" s="10" t="s">
        <v>69</v>
      </c>
    </row>
  </sheetData>
  <mergeCells count="1">
    <mergeCell ref="B4:G4"/>
  </mergeCells>
  <dataValidations count="1">
    <dataValidation type="list" allowBlank="1" showErrorMessage="1" sqref="E6:F14">
      <formula1>#REF!</formula1>
    </dataValidation>
  </dataValidation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zoomScale="60" zoomScaleNormal="60" workbookViewId="0">
      <selection activeCell="L11" sqref="L11"/>
    </sheetView>
  </sheetViews>
  <sheetFormatPr baseColWidth="10" defaultColWidth="11.375" defaultRowHeight="12.75"/>
  <cols>
    <col min="1" max="1" width="14.125" style="25" customWidth="1"/>
    <col min="2" max="2" width="26.5" style="97" customWidth="1"/>
    <col min="3" max="3" width="23.375" style="25" customWidth="1"/>
    <col min="4" max="4" width="17.5" style="25" customWidth="1"/>
    <col min="5" max="5" width="11.625" style="25" customWidth="1"/>
    <col min="6" max="6" width="17.125" style="25" customWidth="1"/>
    <col min="7" max="7" width="10.875" style="25" customWidth="1"/>
    <col min="8" max="8" width="14" style="25" customWidth="1"/>
    <col min="9" max="9" width="12" style="25" customWidth="1"/>
    <col min="10" max="10" width="4.375" style="25" customWidth="1"/>
    <col min="11" max="11" width="11.375" style="25"/>
    <col min="12" max="12" width="11.25" style="25" customWidth="1"/>
    <col min="13" max="16384" width="11.375" style="25"/>
  </cols>
  <sheetData>
    <row r="1" spans="1:12" ht="33.6" customHeight="1">
      <c r="A1" s="61" t="s">
        <v>30</v>
      </c>
      <c r="B1" s="75" t="s">
        <v>11</v>
      </c>
      <c r="C1" s="75" t="s">
        <v>0</v>
      </c>
      <c r="D1" s="73" t="s">
        <v>31</v>
      </c>
      <c r="E1" s="74"/>
      <c r="F1" s="75" t="s">
        <v>20</v>
      </c>
      <c r="G1" s="59" t="s">
        <v>32</v>
      </c>
      <c r="H1" s="59" t="s">
        <v>34</v>
      </c>
      <c r="I1" s="59" t="s">
        <v>39</v>
      </c>
    </row>
    <row r="2" spans="1:12">
      <c r="A2" s="62"/>
      <c r="B2" s="76"/>
      <c r="C2" s="76"/>
      <c r="D2" s="59" t="s">
        <v>35</v>
      </c>
      <c r="E2" s="59" t="s">
        <v>1</v>
      </c>
      <c r="F2" s="76"/>
      <c r="G2" s="59" t="s">
        <v>33</v>
      </c>
      <c r="H2" s="59" t="s">
        <v>33</v>
      </c>
      <c r="I2" s="59" t="s">
        <v>40</v>
      </c>
      <c r="K2" s="29" t="s">
        <v>56</v>
      </c>
      <c r="L2" s="29" t="s">
        <v>57</v>
      </c>
    </row>
    <row r="3" spans="1:12" ht="25.5">
      <c r="A3" s="93" t="s">
        <v>103</v>
      </c>
      <c r="B3" s="102" t="s">
        <v>75</v>
      </c>
      <c r="C3" s="102" t="s">
        <v>113</v>
      </c>
      <c r="D3" s="68" t="s">
        <v>64</v>
      </c>
      <c r="E3" s="35">
        <v>1</v>
      </c>
      <c r="F3" s="68" t="s">
        <v>59</v>
      </c>
      <c r="G3" s="6">
        <v>417</v>
      </c>
      <c r="H3" s="36">
        <v>3500</v>
      </c>
      <c r="I3" s="42">
        <f t="shared" ref="I3" si="0">G3/H3</f>
        <v>0.11914285714285715</v>
      </c>
      <c r="K3" s="98">
        <v>2200</v>
      </c>
      <c r="L3" s="98">
        <v>4500</v>
      </c>
    </row>
    <row r="4" spans="1:12" ht="42.75" customHeight="1">
      <c r="A4" s="91" t="s">
        <v>107</v>
      </c>
      <c r="B4" s="58" t="s">
        <v>74</v>
      </c>
      <c r="C4" s="102" t="s">
        <v>116</v>
      </c>
      <c r="D4" s="68" t="s">
        <v>64</v>
      </c>
      <c r="E4" s="35">
        <v>1</v>
      </c>
      <c r="F4" s="68" t="s">
        <v>59</v>
      </c>
      <c r="G4" s="6">
        <v>313</v>
      </c>
      <c r="H4" s="36">
        <v>18000</v>
      </c>
      <c r="I4" s="43">
        <f>G4/H4</f>
        <v>1.7388888888888888E-2</v>
      </c>
      <c r="K4" s="98">
        <v>8000</v>
      </c>
      <c r="L4" s="98">
        <v>23000</v>
      </c>
    </row>
    <row r="5" spans="1:12" ht="42" customHeight="1">
      <c r="A5" s="91" t="s">
        <v>107</v>
      </c>
      <c r="B5" s="58" t="s">
        <v>109</v>
      </c>
      <c r="C5" s="103" t="s">
        <v>114</v>
      </c>
      <c r="D5" s="68" t="s">
        <v>127</v>
      </c>
      <c r="E5" s="35" t="s">
        <v>126</v>
      </c>
      <c r="F5" s="68" t="s">
        <v>119</v>
      </c>
      <c r="G5" s="6">
        <v>150</v>
      </c>
      <c r="H5" s="36">
        <v>1700</v>
      </c>
      <c r="I5" s="43">
        <f>G5/H5</f>
        <v>8.8235294117647065E-2</v>
      </c>
      <c r="K5" s="98">
        <v>1100</v>
      </c>
      <c r="L5" s="98">
        <v>2000</v>
      </c>
    </row>
    <row r="6" spans="1:12" ht="51">
      <c r="A6" s="91" t="s">
        <v>107</v>
      </c>
      <c r="B6" s="58" t="s">
        <v>128</v>
      </c>
      <c r="C6" s="38" t="s">
        <v>67</v>
      </c>
      <c r="D6" s="68" t="s">
        <v>125</v>
      </c>
      <c r="E6" s="35" t="s">
        <v>124</v>
      </c>
      <c r="F6" s="68" t="s">
        <v>120</v>
      </c>
      <c r="G6" s="6">
        <v>36</v>
      </c>
      <c r="H6" s="36">
        <f>15000/30</f>
        <v>500</v>
      </c>
      <c r="I6" s="43">
        <f>G6/H6</f>
        <v>7.1999999999999995E-2</v>
      </c>
      <c r="K6" s="98">
        <v>10000</v>
      </c>
      <c r="L6" s="98">
        <v>15000</v>
      </c>
    </row>
    <row r="7" spans="1:12" ht="51">
      <c r="A7" s="90" t="s">
        <v>105</v>
      </c>
      <c r="B7" s="104" t="s">
        <v>94</v>
      </c>
      <c r="C7" s="99" t="s">
        <v>117</v>
      </c>
      <c r="D7" s="68" t="s">
        <v>127</v>
      </c>
      <c r="E7" s="35" t="s">
        <v>121</v>
      </c>
      <c r="F7" s="68" t="s">
        <v>118</v>
      </c>
      <c r="G7" s="6">
        <v>375</v>
      </c>
      <c r="H7" s="36">
        <v>2000</v>
      </c>
      <c r="I7" s="42">
        <f>G7/H7</f>
        <v>0.1875</v>
      </c>
      <c r="K7" s="98">
        <v>1100</v>
      </c>
      <c r="L7" s="98">
        <v>2100</v>
      </c>
    </row>
    <row r="8" spans="1:12" ht="25.5">
      <c r="A8" s="90" t="s">
        <v>105</v>
      </c>
      <c r="B8" s="58" t="s">
        <v>71</v>
      </c>
      <c r="C8" s="25" t="s">
        <v>52</v>
      </c>
      <c r="D8" s="68" t="s">
        <v>64</v>
      </c>
      <c r="E8" s="35">
        <v>1</v>
      </c>
      <c r="F8" s="68" t="s">
        <v>59</v>
      </c>
      <c r="G8" s="6">
        <v>1375</v>
      </c>
      <c r="H8" s="36">
        <v>3500</v>
      </c>
      <c r="I8" s="42">
        <f>G8/H8</f>
        <v>0.39285714285714285</v>
      </c>
      <c r="K8" s="98">
        <v>3700</v>
      </c>
      <c r="L8" s="98">
        <v>25000</v>
      </c>
    </row>
    <row r="9" spans="1:12" ht="25.5">
      <c r="A9" s="90" t="s">
        <v>105</v>
      </c>
      <c r="B9" s="58" t="s">
        <v>53</v>
      </c>
      <c r="C9" s="38" t="s">
        <v>115</v>
      </c>
      <c r="D9" s="68" t="s">
        <v>43</v>
      </c>
      <c r="E9" s="35" t="s">
        <v>48</v>
      </c>
      <c r="F9" s="68" t="s">
        <v>41</v>
      </c>
      <c r="G9" s="36">
        <v>0</v>
      </c>
      <c r="H9" s="36">
        <v>1500</v>
      </c>
      <c r="I9" s="27">
        <f>G9/H9</f>
        <v>0</v>
      </c>
      <c r="K9" s="98">
        <v>800</v>
      </c>
      <c r="L9" s="98">
        <v>1800</v>
      </c>
    </row>
    <row r="10" spans="1:12" ht="51">
      <c r="A10" s="90" t="s">
        <v>105</v>
      </c>
      <c r="B10" s="58" t="s">
        <v>58</v>
      </c>
      <c r="C10" s="38" t="s">
        <v>70</v>
      </c>
      <c r="D10" s="68" t="s">
        <v>122</v>
      </c>
      <c r="E10" s="35" t="s">
        <v>123</v>
      </c>
      <c r="F10" s="68" t="s">
        <v>41</v>
      </c>
      <c r="G10" s="36">
        <v>0</v>
      </c>
      <c r="H10" s="36">
        <v>7500</v>
      </c>
      <c r="I10" s="27">
        <f>G10/H10</f>
        <v>0</v>
      </c>
      <c r="K10" s="98">
        <v>3200</v>
      </c>
      <c r="L10" s="98">
        <v>7500</v>
      </c>
    </row>
    <row r="11" spans="1:12" ht="25.5">
      <c r="A11" s="92" t="s">
        <v>112</v>
      </c>
      <c r="B11" s="58" t="s">
        <v>129</v>
      </c>
      <c r="C11" s="38" t="s">
        <v>63</v>
      </c>
      <c r="D11" s="68" t="s">
        <v>43</v>
      </c>
      <c r="E11" s="35" t="s">
        <v>48</v>
      </c>
      <c r="F11" s="68" t="s">
        <v>41</v>
      </c>
      <c r="G11" s="36">
        <v>0</v>
      </c>
      <c r="H11" s="36">
        <v>16000</v>
      </c>
      <c r="I11" s="27">
        <f>G11/H11</f>
        <v>0</v>
      </c>
      <c r="K11" s="98">
        <v>14000</v>
      </c>
      <c r="L11" s="98">
        <v>18000</v>
      </c>
    </row>
    <row r="12" spans="1:12">
      <c r="A12" s="33"/>
      <c r="B12" s="100"/>
      <c r="C12" s="100"/>
      <c r="D12" s="33"/>
      <c r="E12" s="49"/>
      <c r="F12" s="33"/>
      <c r="G12" s="13"/>
      <c r="H12" s="50"/>
      <c r="I12" s="94"/>
      <c r="K12" s="105"/>
      <c r="L12" s="105"/>
    </row>
    <row r="13" spans="1:12">
      <c r="B13" s="48"/>
      <c r="C13" s="95"/>
      <c r="D13" s="33"/>
      <c r="E13" s="49"/>
      <c r="F13" s="33"/>
      <c r="G13" s="50"/>
      <c r="H13" s="50"/>
      <c r="I13" s="51"/>
      <c r="K13" s="101"/>
      <c r="L13" s="101"/>
    </row>
    <row r="14" spans="1:12" ht="25.5">
      <c r="B14" s="39" t="s">
        <v>11</v>
      </c>
      <c r="C14" s="39" t="s">
        <v>30</v>
      </c>
      <c r="D14" s="39" t="s">
        <v>49</v>
      </c>
      <c r="E14" s="39" t="s">
        <v>50</v>
      </c>
      <c r="F14" s="106"/>
      <c r="G14" s="100"/>
      <c r="H14" s="96"/>
      <c r="I14" s="96"/>
      <c r="J14" s="96"/>
      <c r="K14" s="96"/>
      <c r="L14" s="96"/>
    </row>
    <row r="15" spans="1:12">
      <c r="B15" s="58" t="s">
        <v>75</v>
      </c>
      <c r="C15" s="93" t="s">
        <v>103</v>
      </c>
      <c r="D15" s="58">
        <v>120905</v>
      </c>
      <c r="E15" s="58" t="s">
        <v>104</v>
      </c>
      <c r="F15" s="106"/>
      <c r="G15" s="100"/>
    </row>
    <row r="16" spans="1:12" ht="25.5">
      <c r="B16" s="58" t="s">
        <v>94</v>
      </c>
      <c r="C16" s="90" t="s">
        <v>105</v>
      </c>
      <c r="D16" s="58">
        <v>120901</v>
      </c>
      <c r="E16" s="58" t="s">
        <v>106</v>
      </c>
      <c r="F16" s="106"/>
      <c r="G16" s="100"/>
    </row>
    <row r="17" spans="2:7" ht="25.5">
      <c r="B17" s="58" t="s">
        <v>71</v>
      </c>
      <c r="C17" s="90" t="s">
        <v>105</v>
      </c>
      <c r="D17" s="58">
        <v>120901</v>
      </c>
      <c r="E17" s="58" t="s">
        <v>106</v>
      </c>
      <c r="F17" s="48"/>
      <c r="G17" s="100"/>
    </row>
    <row r="18" spans="2:7" ht="25.5">
      <c r="B18" s="58" t="s">
        <v>51</v>
      </c>
      <c r="C18" s="90" t="s">
        <v>105</v>
      </c>
      <c r="D18" s="58">
        <v>120901</v>
      </c>
      <c r="E18" s="58" t="s">
        <v>106</v>
      </c>
      <c r="F18" s="48"/>
      <c r="G18" s="100"/>
    </row>
    <row r="19" spans="2:7" ht="25.5">
      <c r="B19" s="58" t="s">
        <v>62</v>
      </c>
      <c r="C19" s="91" t="s">
        <v>107</v>
      </c>
      <c r="D19" s="58">
        <v>120903</v>
      </c>
      <c r="E19" s="58" t="s">
        <v>108</v>
      </c>
      <c r="F19" s="48"/>
      <c r="G19" s="100"/>
    </row>
    <row r="20" spans="2:7" ht="25.5">
      <c r="B20" s="58" t="s">
        <v>74</v>
      </c>
      <c r="C20" s="91" t="s">
        <v>107</v>
      </c>
      <c r="D20" s="58">
        <v>120903</v>
      </c>
      <c r="E20" s="58" t="s">
        <v>108</v>
      </c>
      <c r="F20" s="48"/>
      <c r="G20" s="100"/>
    </row>
    <row r="21" spans="2:7" ht="25.5">
      <c r="B21" s="58" t="s">
        <v>109</v>
      </c>
      <c r="C21" s="91" t="s">
        <v>107</v>
      </c>
      <c r="D21" s="58">
        <v>120902</v>
      </c>
      <c r="E21" s="58" t="s">
        <v>110</v>
      </c>
      <c r="F21" s="48"/>
      <c r="G21" s="100"/>
    </row>
    <row r="22" spans="2:7" ht="25.5">
      <c r="B22" s="58" t="s">
        <v>111</v>
      </c>
      <c r="C22" s="92" t="s">
        <v>112</v>
      </c>
      <c r="D22" s="58">
        <v>120865</v>
      </c>
      <c r="E22" s="58" t="s">
        <v>110</v>
      </c>
      <c r="F22" s="48"/>
      <c r="G22" s="100"/>
    </row>
  </sheetData>
  <autoFilter ref="B14:E22"/>
  <mergeCells count="4">
    <mergeCell ref="D1:E1"/>
    <mergeCell ref="F1:F2"/>
    <mergeCell ref="B1:B2"/>
    <mergeCell ref="C1:C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14"/>
  <sheetViews>
    <sheetView zoomScale="80" zoomScaleNormal="80" workbookViewId="0">
      <selection activeCell="E21" sqref="E21"/>
    </sheetView>
  </sheetViews>
  <sheetFormatPr baseColWidth="10" defaultColWidth="11.375" defaultRowHeight="14.25"/>
  <cols>
    <col min="1" max="1" width="8.875" customWidth="1"/>
    <col min="2" max="2" width="11" customWidth="1"/>
    <col min="3" max="3" width="24" customWidth="1"/>
    <col min="4" max="4" width="19.875" customWidth="1"/>
    <col min="5" max="6" width="12.75" customWidth="1"/>
    <col min="7" max="7" width="11.875" customWidth="1"/>
    <col min="8" max="8" width="4.375" customWidth="1"/>
    <col min="9" max="9" width="25.625" bestFit="1" customWidth="1"/>
    <col min="10" max="12" width="11.375" customWidth="1"/>
    <col min="13" max="13" width="10" customWidth="1"/>
    <col min="14" max="14" width="6" customWidth="1"/>
  </cols>
  <sheetData>
    <row r="2" spans="2:13">
      <c r="B2" s="77" t="s">
        <v>38</v>
      </c>
      <c r="C2" s="78"/>
      <c r="D2" s="78"/>
      <c r="E2" s="78"/>
      <c r="F2" s="78"/>
      <c r="G2" s="78"/>
    </row>
    <row r="3" spans="2:13" ht="28.5" customHeight="1">
      <c r="B3" s="71" t="s">
        <v>30</v>
      </c>
      <c r="C3" s="71" t="s">
        <v>11</v>
      </c>
      <c r="D3" s="71" t="s">
        <v>0</v>
      </c>
      <c r="E3" s="1" t="s">
        <v>36</v>
      </c>
      <c r="F3" s="1" t="s">
        <v>37</v>
      </c>
      <c r="G3" s="1" t="s">
        <v>34</v>
      </c>
      <c r="H3" s="4"/>
      <c r="I3" s="71" t="s">
        <v>11</v>
      </c>
      <c r="J3" s="1" t="s">
        <v>36</v>
      </c>
      <c r="K3" s="1" t="s">
        <v>37</v>
      </c>
      <c r="L3" s="1" t="s">
        <v>34</v>
      </c>
      <c r="M3" s="71" t="s">
        <v>2</v>
      </c>
    </row>
    <row r="4" spans="2:13" ht="15.75" customHeight="1">
      <c r="B4" s="71"/>
      <c r="C4" s="71"/>
      <c r="D4" s="71"/>
      <c r="E4" s="1" t="s">
        <v>33</v>
      </c>
      <c r="F4" s="1" t="s">
        <v>33</v>
      </c>
      <c r="G4" s="1" t="s">
        <v>33</v>
      </c>
      <c r="H4" s="4"/>
      <c r="I4" s="71"/>
      <c r="J4" s="1" t="s">
        <v>33</v>
      </c>
      <c r="K4" s="1" t="s">
        <v>33</v>
      </c>
      <c r="L4" s="1" t="s">
        <v>33</v>
      </c>
      <c r="M4" s="71"/>
    </row>
    <row r="5" spans="2:13" ht="14.25" customHeight="1">
      <c r="B5" s="93" t="s">
        <v>103</v>
      </c>
      <c r="C5" s="102" t="s">
        <v>75</v>
      </c>
      <c r="D5" s="102" t="s">
        <v>113</v>
      </c>
      <c r="E5" s="98">
        <v>2200</v>
      </c>
      <c r="F5" s="98">
        <v>4500</v>
      </c>
      <c r="G5" s="36">
        <v>3500</v>
      </c>
      <c r="H5" s="4"/>
      <c r="I5" s="102" t="s">
        <v>75</v>
      </c>
      <c r="J5" s="98">
        <v>2200</v>
      </c>
      <c r="K5" s="98">
        <v>4500</v>
      </c>
      <c r="L5" s="36">
        <v>3500</v>
      </c>
      <c r="M5" s="44">
        <f>K5/J5*100-100</f>
        <v>104.54545454545453</v>
      </c>
    </row>
    <row r="6" spans="2:13" ht="28.5" customHeight="1">
      <c r="B6" s="91" t="s">
        <v>107</v>
      </c>
      <c r="C6" s="58" t="s">
        <v>74</v>
      </c>
      <c r="D6" s="102" t="s">
        <v>116</v>
      </c>
      <c r="E6" s="98">
        <v>8000</v>
      </c>
      <c r="F6" s="98">
        <v>23000</v>
      </c>
      <c r="G6" s="36">
        <v>18000</v>
      </c>
      <c r="H6" s="4"/>
      <c r="I6" s="58" t="s">
        <v>74</v>
      </c>
      <c r="J6" s="98">
        <v>8000</v>
      </c>
      <c r="K6" s="98">
        <v>23000</v>
      </c>
      <c r="L6" s="36">
        <v>18000</v>
      </c>
      <c r="M6" s="45">
        <f t="shared" ref="M6:M11" si="0">K6/J6*100-100</f>
        <v>187.5</v>
      </c>
    </row>
    <row r="7" spans="2:13">
      <c r="B7" s="91" t="s">
        <v>107</v>
      </c>
      <c r="C7" s="58" t="s">
        <v>109</v>
      </c>
      <c r="D7" s="103" t="s">
        <v>114</v>
      </c>
      <c r="E7" s="98">
        <v>1100</v>
      </c>
      <c r="F7" s="98">
        <v>2000</v>
      </c>
      <c r="G7" s="36">
        <v>1700</v>
      </c>
      <c r="H7" s="4"/>
      <c r="I7" s="58" t="s">
        <v>109</v>
      </c>
      <c r="J7" s="98">
        <v>1100</v>
      </c>
      <c r="K7" s="98">
        <v>2000</v>
      </c>
      <c r="L7" s="36">
        <v>1700</v>
      </c>
      <c r="M7" s="52">
        <f t="shared" si="0"/>
        <v>81.818181818181813</v>
      </c>
    </row>
    <row r="8" spans="2:13">
      <c r="B8" s="91" t="s">
        <v>107</v>
      </c>
      <c r="C8" s="58" t="s">
        <v>128</v>
      </c>
      <c r="D8" s="38" t="s">
        <v>67</v>
      </c>
      <c r="E8" s="98">
        <v>10000</v>
      </c>
      <c r="F8" s="98">
        <v>15000</v>
      </c>
      <c r="G8" s="36">
        <f>15000/30</f>
        <v>500</v>
      </c>
      <c r="H8" s="4"/>
      <c r="I8" s="58" t="s">
        <v>128</v>
      </c>
      <c r="J8" s="98">
        <v>10000</v>
      </c>
      <c r="K8" s="98">
        <v>15000</v>
      </c>
      <c r="L8" s="36">
        <f>15000/30</f>
        <v>500</v>
      </c>
      <c r="M8" s="52">
        <f t="shared" si="0"/>
        <v>50</v>
      </c>
    </row>
    <row r="9" spans="2:13">
      <c r="B9" s="90" t="s">
        <v>105</v>
      </c>
      <c r="C9" s="104" t="s">
        <v>94</v>
      </c>
      <c r="D9" s="99" t="s">
        <v>117</v>
      </c>
      <c r="E9" s="98">
        <v>1100</v>
      </c>
      <c r="F9" s="98">
        <v>2100</v>
      </c>
      <c r="G9" s="36">
        <v>2000</v>
      </c>
      <c r="H9" s="4"/>
      <c r="I9" s="104" t="s">
        <v>94</v>
      </c>
      <c r="J9" s="98">
        <v>1100</v>
      </c>
      <c r="K9" s="98">
        <v>2100</v>
      </c>
      <c r="L9" s="36">
        <v>2000</v>
      </c>
      <c r="M9" s="44">
        <f t="shared" si="0"/>
        <v>90.909090909090907</v>
      </c>
    </row>
    <row r="10" spans="2:13">
      <c r="B10" s="90" t="s">
        <v>105</v>
      </c>
      <c r="C10" s="58" t="s">
        <v>71</v>
      </c>
      <c r="D10" s="25" t="s">
        <v>52</v>
      </c>
      <c r="E10" s="98">
        <v>3700</v>
      </c>
      <c r="F10" s="98">
        <v>25000</v>
      </c>
      <c r="G10" s="36">
        <v>3500</v>
      </c>
      <c r="H10" s="4"/>
      <c r="I10" s="58" t="s">
        <v>71</v>
      </c>
      <c r="J10" s="98">
        <v>3700</v>
      </c>
      <c r="K10" s="98">
        <v>25000</v>
      </c>
      <c r="L10" s="36">
        <v>3500</v>
      </c>
      <c r="M10" s="45">
        <f t="shared" si="0"/>
        <v>575.67567567567573</v>
      </c>
    </row>
    <row r="11" spans="2:13" ht="25.5">
      <c r="B11" s="90" t="s">
        <v>105</v>
      </c>
      <c r="C11" s="58" t="s">
        <v>53</v>
      </c>
      <c r="D11" s="38" t="s">
        <v>115</v>
      </c>
      <c r="E11" s="98">
        <v>800</v>
      </c>
      <c r="F11" s="98">
        <v>1800</v>
      </c>
      <c r="G11" s="36">
        <v>1500</v>
      </c>
      <c r="H11" s="4"/>
      <c r="I11" s="58" t="s">
        <v>53</v>
      </c>
      <c r="J11" s="98">
        <v>800</v>
      </c>
      <c r="K11" s="98">
        <v>1800</v>
      </c>
      <c r="L11" s="36">
        <v>1500</v>
      </c>
      <c r="M11" s="12">
        <f t="shared" si="0"/>
        <v>125</v>
      </c>
    </row>
    <row r="12" spans="2:13" ht="25.5">
      <c r="B12" s="90" t="s">
        <v>105</v>
      </c>
      <c r="C12" s="58" t="s">
        <v>58</v>
      </c>
      <c r="D12" s="38" t="s">
        <v>70</v>
      </c>
      <c r="E12" s="98">
        <v>3200</v>
      </c>
      <c r="F12" s="98">
        <v>7500</v>
      </c>
      <c r="G12" s="36">
        <v>7500</v>
      </c>
      <c r="H12" s="4"/>
      <c r="I12" s="58" t="s">
        <v>58</v>
      </c>
      <c r="J12" s="98">
        <v>3200</v>
      </c>
      <c r="K12" s="98">
        <v>7500</v>
      </c>
      <c r="L12" s="36">
        <v>7500</v>
      </c>
      <c r="M12" s="45">
        <f>K12/J12*100-100</f>
        <v>134.375</v>
      </c>
    </row>
    <row r="13" spans="2:13">
      <c r="B13" s="92" t="s">
        <v>112</v>
      </c>
      <c r="C13" s="58" t="s">
        <v>129</v>
      </c>
      <c r="D13" s="38" t="s">
        <v>63</v>
      </c>
      <c r="E13" s="98">
        <v>14000</v>
      </c>
      <c r="F13" s="98">
        <v>18000</v>
      </c>
      <c r="G13" s="36">
        <v>16000</v>
      </c>
      <c r="I13" s="58" t="s">
        <v>129</v>
      </c>
      <c r="J13" s="98">
        <v>14000</v>
      </c>
      <c r="K13" s="98">
        <v>18000</v>
      </c>
      <c r="L13" s="36">
        <v>16000</v>
      </c>
      <c r="M13" s="52">
        <f t="shared" ref="M13" si="1">K13/J13*100-100</f>
        <v>28.571428571428584</v>
      </c>
    </row>
    <row r="14" spans="2:13">
      <c r="B14" s="47"/>
    </row>
  </sheetData>
  <mergeCells count="6"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Z32"/>
  <sheetViews>
    <sheetView topLeftCell="A7" zoomScale="60" zoomScaleNormal="60" workbookViewId="0">
      <selection activeCell="L8" sqref="L8"/>
    </sheetView>
  </sheetViews>
  <sheetFormatPr baseColWidth="10" defaultColWidth="11.375" defaultRowHeight="12.75"/>
  <cols>
    <col min="1" max="1" width="6.125" style="3" customWidth="1"/>
    <col min="2" max="2" width="23.125" style="3" customWidth="1"/>
    <col min="3" max="7" width="12" style="3" bestFit="1" customWidth="1"/>
    <col min="8" max="9" width="11.375" style="3"/>
    <col min="10" max="10" width="12.125" style="56" bestFit="1" customWidth="1"/>
    <col min="11" max="11" width="13.5" style="3" customWidth="1"/>
    <col min="12" max="13" width="11.375" style="3"/>
    <col min="14" max="14" width="13.625" style="46" customWidth="1"/>
    <col min="15" max="16384" width="11.375" style="3"/>
  </cols>
  <sheetData>
    <row r="2" spans="2:26" ht="25.5">
      <c r="B2" s="63" t="s">
        <v>3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4" t="s">
        <v>4</v>
      </c>
      <c r="I2" s="5" t="s">
        <v>5</v>
      </c>
      <c r="K2" s="55" t="s">
        <v>11</v>
      </c>
      <c r="L2" s="5" t="s">
        <v>4</v>
      </c>
      <c r="N2" s="5" t="s">
        <v>11</v>
      </c>
      <c r="O2" s="5" t="s">
        <v>4</v>
      </c>
    </row>
    <row r="3" spans="2:26" ht="25.5">
      <c r="B3" s="107" t="s">
        <v>75</v>
      </c>
      <c r="C3" s="22">
        <v>2845.2374782848801</v>
      </c>
      <c r="D3" s="22">
        <v>2724.4236777831311</v>
      </c>
      <c r="E3" s="22">
        <v>3169.523555469159</v>
      </c>
      <c r="F3" s="22">
        <v>4261.1623490074917</v>
      </c>
      <c r="G3" s="22">
        <v>4486.7878145783061</v>
      </c>
      <c r="H3" s="22">
        <f>AVERAGE(C3:G3)</f>
        <v>3497.426975024594</v>
      </c>
      <c r="I3" s="22">
        <f t="shared" ref="I3:I11" si="0">(C3+D3+E3+F3+G3)/5</f>
        <v>3497.426975024594</v>
      </c>
      <c r="K3" s="107" t="s">
        <v>109</v>
      </c>
      <c r="L3" s="22">
        <v>1278.2527941025387</v>
      </c>
      <c r="N3" s="21" t="s">
        <v>129</v>
      </c>
      <c r="O3" s="22">
        <v>7303</v>
      </c>
    </row>
    <row r="4" spans="2:26" ht="63.75">
      <c r="B4" s="20" t="s">
        <v>71</v>
      </c>
      <c r="C4" s="22">
        <v>6578</v>
      </c>
      <c r="D4" s="22">
        <v>8083</v>
      </c>
      <c r="E4" s="22">
        <v>7795</v>
      </c>
      <c r="F4" s="22">
        <v>8802</v>
      </c>
      <c r="G4" s="22">
        <v>11985</v>
      </c>
      <c r="H4" s="22">
        <f t="shared" ref="H4:H11" si="1">AVERAGE(C4:G4)</f>
        <v>8648.6</v>
      </c>
      <c r="I4" s="22">
        <f t="shared" si="0"/>
        <v>8648.6</v>
      </c>
      <c r="K4" s="107" t="s">
        <v>94</v>
      </c>
      <c r="L4" s="22">
        <v>1506.3883473585765</v>
      </c>
      <c r="N4" s="21" t="s">
        <v>58</v>
      </c>
      <c r="O4" s="22">
        <v>6276.5833333333339</v>
      </c>
    </row>
    <row r="5" spans="2:26" ht="36" customHeight="1">
      <c r="B5" s="107" t="s">
        <v>74</v>
      </c>
      <c r="C5" s="22">
        <v>6296</v>
      </c>
      <c r="D5" s="22">
        <v>8383</v>
      </c>
      <c r="E5" s="22">
        <v>12158</v>
      </c>
      <c r="F5" s="22">
        <v>17209</v>
      </c>
      <c r="G5" s="22">
        <v>13004</v>
      </c>
      <c r="H5" s="22">
        <f t="shared" si="1"/>
        <v>11410</v>
      </c>
      <c r="I5" s="22">
        <f t="shared" si="0"/>
        <v>11410</v>
      </c>
      <c r="K5" s="107" t="s">
        <v>75</v>
      </c>
      <c r="L5" s="22">
        <v>3497.426975024594</v>
      </c>
      <c r="N5" s="21" t="s">
        <v>53</v>
      </c>
      <c r="O5" s="22">
        <v>1395.6803748554064</v>
      </c>
    </row>
    <row r="6" spans="2:26" ht="34.5" customHeight="1">
      <c r="B6" s="107" t="s">
        <v>94</v>
      </c>
      <c r="C6" s="22">
        <v>1118.5610512900851</v>
      </c>
      <c r="D6" s="22">
        <v>1420.779257386469</v>
      </c>
      <c r="E6" s="22">
        <v>1506.828338802301</v>
      </c>
      <c r="F6" s="22">
        <v>1684.7826061334979</v>
      </c>
      <c r="G6" s="22">
        <v>1800.99048318053</v>
      </c>
      <c r="H6" s="22">
        <f t="shared" si="1"/>
        <v>1506.3883473585765</v>
      </c>
      <c r="I6" s="22">
        <f t="shared" si="0"/>
        <v>1506.3883473585765</v>
      </c>
      <c r="J6" s="48"/>
      <c r="K6" s="20" t="s">
        <v>71</v>
      </c>
      <c r="L6" s="22">
        <v>8648.6</v>
      </c>
      <c r="N6" s="21" t="s">
        <v>62</v>
      </c>
      <c r="O6" s="22">
        <v>400.11666666666667</v>
      </c>
    </row>
    <row r="7" spans="2:26" ht="34.5" customHeight="1">
      <c r="B7" s="107" t="s">
        <v>109</v>
      </c>
      <c r="C7" s="22">
        <v>1008.387932431017</v>
      </c>
      <c r="D7" s="22">
        <v>984.25946256853103</v>
      </c>
      <c r="E7" s="22">
        <v>1147.560856817953</v>
      </c>
      <c r="F7" s="22">
        <v>1577.4226847036589</v>
      </c>
      <c r="G7" s="22">
        <v>1673.633033991533</v>
      </c>
      <c r="H7" s="22">
        <f t="shared" si="1"/>
        <v>1278.2527941025387</v>
      </c>
      <c r="I7" s="22">
        <f t="shared" si="0"/>
        <v>1278.2527941025387</v>
      </c>
      <c r="K7" s="107" t="s">
        <v>74</v>
      </c>
      <c r="L7" s="22">
        <v>11410</v>
      </c>
      <c r="N7" s="64"/>
      <c r="O7" s="65"/>
    </row>
    <row r="8" spans="2:26" ht="34.5" customHeight="1">
      <c r="B8" s="21" t="s">
        <v>62</v>
      </c>
      <c r="C8" s="22">
        <v>305.5</v>
      </c>
      <c r="D8" s="22">
        <v>288.83333333333331</v>
      </c>
      <c r="E8" s="22">
        <v>364.25</v>
      </c>
      <c r="F8" s="22">
        <v>490</v>
      </c>
      <c r="G8" s="22">
        <v>552</v>
      </c>
      <c r="H8" s="22">
        <f t="shared" si="1"/>
        <v>400.11666666666667</v>
      </c>
      <c r="I8" s="22">
        <f t="shared" si="0"/>
        <v>400.11666666666667</v>
      </c>
      <c r="J8" s="48"/>
      <c r="K8" s="67"/>
      <c r="L8" s="34"/>
      <c r="N8" s="31"/>
      <c r="O8" s="66"/>
    </row>
    <row r="9" spans="2:26" ht="34.5" customHeight="1">
      <c r="B9" s="21" t="s">
        <v>58</v>
      </c>
      <c r="C9" s="22">
        <v>4383.916666666667</v>
      </c>
      <c r="D9" s="22">
        <v>4667.416666666667</v>
      </c>
      <c r="E9" s="22">
        <v>6470.166666666667</v>
      </c>
      <c r="F9" s="22">
        <v>8027.166666666667</v>
      </c>
      <c r="G9" s="22">
        <v>7834.25</v>
      </c>
      <c r="H9" s="22">
        <f t="shared" si="1"/>
        <v>6276.5833333333339</v>
      </c>
      <c r="I9" s="22">
        <f t="shared" si="0"/>
        <v>6276.5833333333339</v>
      </c>
      <c r="J9" s="48"/>
      <c r="K9" s="67"/>
      <c r="L9" s="34"/>
      <c r="N9" s="31"/>
      <c r="O9" s="66"/>
    </row>
    <row r="10" spans="2:26" ht="34.5" customHeight="1">
      <c r="B10" s="21" t="s">
        <v>53</v>
      </c>
      <c r="C10" s="22">
        <v>1004.131423865645</v>
      </c>
      <c r="D10" s="22">
        <v>1125.1735960268761</v>
      </c>
      <c r="E10" s="22">
        <v>1177.052051036037</v>
      </c>
      <c r="F10" s="22">
        <v>1653.337074016295</v>
      </c>
      <c r="G10" s="22">
        <v>2018.707729332179</v>
      </c>
      <c r="H10" s="22">
        <f t="shared" si="1"/>
        <v>1395.6803748554064</v>
      </c>
      <c r="I10" s="22">
        <f t="shared" si="0"/>
        <v>1395.6803748554064</v>
      </c>
      <c r="J10" s="48"/>
      <c r="K10" s="67"/>
      <c r="L10" s="34"/>
      <c r="N10" s="31"/>
      <c r="O10" s="66"/>
    </row>
    <row r="11" spans="2:26" ht="27" customHeight="1">
      <c r="B11" s="21" t="s">
        <v>129</v>
      </c>
      <c r="C11" s="22">
        <v>5174</v>
      </c>
      <c r="D11" s="22">
        <v>5481</v>
      </c>
      <c r="E11" s="22">
        <v>7564</v>
      </c>
      <c r="F11" s="22">
        <v>8609</v>
      </c>
      <c r="G11" s="22">
        <v>9687</v>
      </c>
      <c r="H11" s="22">
        <f t="shared" si="1"/>
        <v>7303</v>
      </c>
      <c r="I11" s="22">
        <f t="shared" si="0"/>
        <v>7303</v>
      </c>
      <c r="O11" s="33"/>
      <c r="P11" s="30"/>
      <c r="Q11" s="30"/>
      <c r="R11" s="31"/>
      <c r="S11" s="32"/>
      <c r="T11" s="32"/>
      <c r="U11" s="32"/>
      <c r="V11" s="32"/>
      <c r="W11" s="32"/>
      <c r="X11" s="32"/>
      <c r="Y11" s="32"/>
      <c r="Z11" s="30"/>
    </row>
    <row r="12" spans="2:26">
      <c r="B12" s="19"/>
      <c r="J12" s="48"/>
      <c r="O12" s="33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</row>
    <row r="13" spans="2:26" ht="13.5" thickBot="1">
      <c r="B13" s="19"/>
      <c r="J13" s="48"/>
      <c r="O13" s="33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</row>
    <row r="14" spans="2:26">
      <c r="B14" s="16" t="s">
        <v>10</v>
      </c>
      <c r="C14" s="7"/>
      <c r="D14" s="7"/>
      <c r="E14" s="7"/>
      <c r="F14" s="7"/>
      <c r="G14" s="7"/>
      <c r="H14" s="7"/>
      <c r="I14" s="7"/>
    </row>
    <row r="15" spans="2:26">
      <c r="B15" s="15" t="s">
        <v>8</v>
      </c>
      <c r="C15" s="7"/>
      <c r="D15" s="7"/>
      <c r="E15" s="7"/>
      <c r="F15" s="7"/>
      <c r="G15" s="7"/>
      <c r="H15" s="7"/>
      <c r="I15" s="7"/>
    </row>
    <row r="16" spans="2:26">
      <c r="B16" s="18" t="s">
        <v>9</v>
      </c>
      <c r="D16" s="7"/>
      <c r="E16" s="7"/>
      <c r="F16" s="7"/>
      <c r="G16" s="7"/>
      <c r="H16" s="7"/>
      <c r="I16" s="7"/>
    </row>
    <row r="17" spans="2:9" ht="39" thickBot="1">
      <c r="B17" s="17" t="s">
        <v>44</v>
      </c>
      <c r="D17" s="7"/>
      <c r="E17" s="7"/>
      <c r="F17" s="7"/>
      <c r="G17" s="7"/>
      <c r="H17" s="7"/>
      <c r="I17" s="7"/>
    </row>
    <row r="18" spans="2:9">
      <c r="B18" s="19"/>
      <c r="D18" s="7"/>
      <c r="E18" s="7"/>
      <c r="F18" s="7"/>
      <c r="G18" s="7"/>
      <c r="H18" s="7"/>
      <c r="I18" s="7"/>
    </row>
    <row r="19" spans="2:9">
      <c r="B19" s="19"/>
      <c r="D19" s="7"/>
      <c r="E19" s="7"/>
      <c r="F19" s="7"/>
      <c r="G19" s="7"/>
      <c r="H19" s="7"/>
      <c r="I19" s="7"/>
    </row>
    <row r="20" spans="2:9">
      <c r="B20" s="19"/>
      <c r="D20" s="7"/>
      <c r="E20" s="7"/>
      <c r="F20" s="7"/>
      <c r="G20" s="7"/>
      <c r="H20" s="7"/>
      <c r="I20" s="7"/>
    </row>
    <row r="21" spans="2:9">
      <c r="B21" s="19"/>
    </row>
    <row r="22" spans="2:9">
      <c r="B22" s="19"/>
    </row>
    <row r="23" spans="2:9">
      <c r="B23" s="5" t="s">
        <v>11</v>
      </c>
      <c r="C23" s="5" t="s">
        <v>4</v>
      </c>
    </row>
    <row r="24" spans="2:9" ht="14.25">
      <c r="B24" s="107" t="s">
        <v>109</v>
      </c>
      <c r="C24" s="22">
        <v>1278.2527941025387</v>
      </c>
    </row>
    <row r="25" spans="2:9" ht="14.25">
      <c r="B25" s="107" t="s">
        <v>94</v>
      </c>
      <c r="C25" s="22">
        <v>1506.3883473585765</v>
      </c>
    </row>
    <row r="26" spans="2:9" ht="14.25">
      <c r="B26" s="107" t="s">
        <v>75</v>
      </c>
      <c r="C26" s="22">
        <v>3497.426975024594</v>
      </c>
    </row>
    <row r="27" spans="2:9" ht="14.25">
      <c r="B27" s="20" t="s">
        <v>71</v>
      </c>
      <c r="C27" s="22">
        <v>8648.6</v>
      </c>
    </row>
    <row r="28" spans="2:9" ht="14.25">
      <c r="B28" s="107" t="s">
        <v>74</v>
      </c>
      <c r="C28" s="22">
        <v>11410</v>
      </c>
    </row>
    <row r="29" spans="2:9" ht="30.75" customHeight="1">
      <c r="B29" s="21" t="s">
        <v>129</v>
      </c>
      <c r="C29" s="22">
        <v>7303</v>
      </c>
    </row>
    <row r="30" spans="2:9" ht="25.5">
      <c r="B30" s="21" t="s">
        <v>58</v>
      </c>
      <c r="C30" s="22">
        <v>6276.5833333333339</v>
      </c>
    </row>
    <row r="31" spans="2:9" ht="25.5">
      <c r="B31" s="21" t="s">
        <v>53</v>
      </c>
      <c r="C31" s="22">
        <v>1395.6803748554064</v>
      </c>
    </row>
    <row r="32" spans="2:9" ht="14.25">
      <c r="B32" s="21" t="s">
        <v>62</v>
      </c>
      <c r="C32" s="22">
        <v>400.11666666666667</v>
      </c>
    </row>
  </sheetData>
  <autoFilter ref="N2:O6">
    <sortState ref="N3:O6">
      <sortCondition descending="1" ref="O2:O6"/>
    </sortState>
  </autoFilter>
  <sortState ref="B29:C33">
    <sortCondition descending="1" ref="C29:C33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4"/>
  <sheetViews>
    <sheetView zoomScale="80" zoomScaleNormal="80" workbookViewId="0">
      <selection activeCell="J22" sqref="J22"/>
    </sheetView>
  </sheetViews>
  <sheetFormatPr baseColWidth="10" defaultColWidth="11.375" defaultRowHeight="12.75"/>
  <cols>
    <col min="1" max="1" width="6.375" style="3" customWidth="1"/>
    <col min="2" max="2" width="26.75" style="3" customWidth="1"/>
    <col min="3" max="8" width="11.375" style="3" customWidth="1"/>
    <col min="9" max="16384" width="11.375" style="3"/>
  </cols>
  <sheetData>
    <row r="2" spans="2:9" ht="15" customHeight="1">
      <c r="B2" s="8" t="s">
        <v>3</v>
      </c>
      <c r="C2" s="8">
        <v>2019</v>
      </c>
      <c r="D2" s="8">
        <v>2020</v>
      </c>
      <c r="E2" s="8">
        <v>2021</v>
      </c>
      <c r="F2" s="8">
        <v>2022</v>
      </c>
      <c r="G2" s="8">
        <v>2023</v>
      </c>
      <c r="H2" s="8" t="s">
        <v>4</v>
      </c>
    </row>
    <row r="3" spans="2:9" ht="14.25">
      <c r="B3" s="107" t="s">
        <v>75</v>
      </c>
      <c r="C3" s="22">
        <v>2845.2374782848801</v>
      </c>
      <c r="D3" s="22">
        <v>2724.4236777831311</v>
      </c>
      <c r="E3" s="22">
        <v>3169.523555469159</v>
      </c>
      <c r="F3" s="22">
        <v>4261.1623490074917</v>
      </c>
      <c r="G3" s="22">
        <v>4486.7878145783061</v>
      </c>
      <c r="H3" s="22">
        <f t="shared" ref="H3:H11" si="0">AVERAGE(C3:G3)</f>
        <v>3497.426975024594</v>
      </c>
      <c r="I3" s="22">
        <f t="shared" ref="I3:I11" si="1">(C3+D3+E3+F3+G3)/5</f>
        <v>3497.426975024594</v>
      </c>
    </row>
    <row r="4" spans="2:9" ht="14.25">
      <c r="B4" s="20" t="s">
        <v>71</v>
      </c>
      <c r="C4" s="22">
        <v>6578</v>
      </c>
      <c r="D4" s="22">
        <v>8083</v>
      </c>
      <c r="E4" s="22">
        <v>7795</v>
      </c>
      <c r="F4" s="22">
        <v>8802</v>
      </c>
      <c r="G4" s="22">
        <v>11985</v>
      </c>
      <c r="H4" s="22">
        <f t="shared" si="0"/>
        <v>8648.6</v>
      </c>
      <c r="I4" s="22">
        <f t="shared" si="1"/>
        <v>8648.6</v>
      </c>
    </row>
    <row r="5" spans="2:9" ht="14.25">
      <c r="B5" s="107" t="s">
        <v>74</v>
      </c>
      <c r="C5" s="22">
        <v>6296</v>
      </c>
      <c r="D5" s="22">
        <v>8383</v>
      </c>
      <c r="E5" s="22">
        <v>12158</v>
      </c>
      <c r="F5" s="22">
        <v>17209</v>
      </c>
      <c r="G5" s="22">
        <v>13004</v>
      </c>
      <c r="H5" s="22">
        <f t="shared" si="0"/>
        <v>11410</v>
      </c>
      <c r="I5" s="22">
        <f t="shared" si="1"/>
        <v>11410</v>
      </c>
    </row>
    <row r="6" spans="2:9" ht="14.25">
      <c r="B6" s="107" t="s">
        <v>94</v>
      </c>
      <c r="C6" s="22">
        <v>1118.5610512900851</v>
      </c>
      <c r="D6" s="22">
        <v>1420.779257386469</v>
      </c>
      <c r="E6" s="22">
        <v>1506.828338802301</v>
      </c>
      <c r="F6" s="22">
        <v>1684.7826061334979</v>
      </c>
      <c r="G6" s="22">
        <v>1800.99048318053</v>
      </c>
      <c r="H6" s="22">
        <f t="shared" si="0"/>
        <v>1506.3883473585765</v>
      </c>
      <c r="I6" s="22">
        <f t="shared" si="1"/>
        <v>1506.3883473585765</v>
      </c>
    </row>
    <row r="7" spans="2:9" ht="14.25">
      <c r="B7" s="107" t="s">
        <v>109</v>
      </c>
      <c r="C7" s="22">
        <v>1008.387932431017</v>
      </c>
      <c r="D7" s="22">
        <v>984.25946256853103</v>
      </c>
      <c r="E7" s="22">
        <v>1147.560856817953</v>
      </c>
      <c r="F7" s="22">
        <v>1577.4226847036589</v>
      </c>
      <c r="G7" s="22">
        <v>1673.633033991533</v>
      </c>
      <c r="H7" s="22">
        <f t="shared" si="0"/>
        <v>1278.2527941025387</v>
      </c>
      <c r="I7" s="22">
        <f t="shared" si="1"/>
        <v>1278.2527941025387</v>
      </c>
    </row>
    <row r="8" spans="2:9" ht="14.25">
      <c r="B8" s="21" t="s">
        <v>62</v>
      </c>
      <c r="C8" s="22">
        <v>305.5</v>
      </c>
      <c r="D8" s="22">
        <v>288.83333333333331</v>
      </c>
      <c r="E8" s="22">
        <v>364.25</v>
      </c>
      <c r="F8" s="22">
        <v>490</v>
      </c>
      <c r="G8" s="22">
        <v>552</v>
      </c>
      <c r="H8" s="22">
        <f t="shared" si="0"/>
        <v>400.11666666666667</v>
      </c>
      <c r="I8" s="22">
        <f t="shared" si="1"/>
        <v>400.11666666666667</v>
      </c>
    </row>
    <row r="9" spans="2:9" ht="24.75" customHeight="1">
      <c r="B9" s="21" t="s">
        <v>58</v>
      </c>
      <c r="C9" s="22">
        <v>4383.916666666667</v>
      </c>
      <c r="D9" s="22">
        <v>4667.416666666667</v>
      </c>
      <c r="E9" s="22">
        <v>6470.166666666667</v>
      </c>
      <c r="F9" s="22">
        <v>8027.166666666667</v>
      </c>
      <c r="G9" s="22">
        <v>7834.25</v>
      </c>
      <c r="H9" s="22">
        <f t="shared" si="0"/>
        <v>6276.5833333333339</v>
      </c>
      <c r="I9" s="22">
        <f t="shared" si="1"/>
        <v>6276.5833333333339</v>
      </c>
    </row>
    <row r="10" spans="2:9" ht="25.5" customHeight="1">
      <c r="B10" s="21" t="s">
        <v>53</v>
      </c>
      <c r="C10" s="22">
        <v>1004.131423865645</v>
      </c>
      <c r="D10" s="22">
        <v>1125.1735960268761</v>
      </c>
      <c r="E10" s="22">
        <v>1177.052051036037</v>
      </c>
      <c r="F10" s="22">
        <v>1653.337074016295</v>
      </c>
      <c r="G10" s="22">
        <v>2018.707729332179</v>
      </c>
      <c r="H10" s="22">
        <f t="shared" si="0"/>
        <v>1395.6803748554064</v>
      </c>
      <c r="I10" s="22">
        <f t="shared" si="1"/>
        <v>1395.6803748554064</v>
      </c>
    </row>
    <row r="11" spans="2:9" ht="14.25">
      <c r="B11" s="21" t="s">
        <v>129</v>
      </c>
      <c r="C11" s="22">
        <v>5174</v>
      </c>
      <c r="D11" s="22">
        <v>5481</v>
      </c>
      <c r="E11" s="22">
        <v>7564</v>
      </c>
      <c r="F11" s="22">
        <v>8609</v>
      </c>
      <c r="G11" s="22">
        <v>9687</v>
      </c>
      <c r="H11" s="22">
        <f t="shared" si="0"/>
        <v>7303</v>
      </c>
      <c r="I11" s="22">
        <f t="shared" si="1"/>
        <v>7303</v>
      </c>
    </row>
    <row r="12" spans="2:9" ht="14.25">
      <c r="B12" s="108"/>
      <c r="C12" s="34"/>
      <c r="D12" s="34"/>
      <c r="E12" s="34"/>
      <c r="F12" s="34"/>
      <c r="G12" s="34"/>
      <c r="H12" s="13"/>
    </row>
    <row r="13" spans="2:9" ht="14.25">
      <c r="B13" s="108"/>
      <c r="C13" s="34"/>
      <c r="D13" s="34"/>
      <c r="E13" s="34"/>
      <c r="F13" s="34"/>
      <c r="G13" s="34"/>
      <c r="H13" s="13"/>
    </row>
    <row r="14" spans="2:9">
      <c r="B14" s="23"/>
      <c r="C14" s="24"/>
      <c r="D14" s="13"/>
      <c r="E14" s="13"/>
      <c r="F14" s="13"/>
      <c r="G14" s="13"/>
      <c r="H14" s="24"/>
    </row>
    <row r="15" spans="2:9">
      <c r="B15" s="8" t="s">
        <v>3</v>
      </c>
      <c r="C15" s="8">
        <v>2020</v>
      </c>
      <c r="D15" s="8">
        <v>2021</v>
      </c>
      <c r="E15" s="8">
        <v>2022</v>
      </c>
      <c r="F15" s="8">
        <v>2023</v>
      </c>
      <c r="G15" s="6"/>
      <c r="H15" s="24"/>
    </row>
    <row r="16" spans="2:9">
      <c r="B16" s="107" t="s">
        <v>75</v>
      </c>
      <c r="C16" s="9">
        <f t="shared" ref="C16:F24" si="2">D3/C3*100-100</f>
        <v>-4.2461763358528515</v>
      </c>
      <c r="D16" s="9">
        <f t="shared" si="2"/>
        <v>16.337395733111777</v>
      </c>
      <c r="E16" s="9">
        <f t="shared" si="2"/>
        <v>34.441731523170404</v>
      </c>
      <c r="F16" s="9">
        <f t="shared" si="2"/>
        <v>5.2949277002639121</v>
      </c>
      <c r="G16" s="14" cm="1">
        <f t="array" ref="G16">+AVERAGE(ABS(C16:F16))</f>
        <v>15.080057823099736</v>
      </c>
      <c r="H16" s="24"/>
    </row>
    <row r="17" spans="2:8">
      <c r="B17" s="20" t="s">
        <v>71</v>
      </c>
      <c r="C17" s="9">
        <f t="shared" si="2"/>
        <v>22.879294618425064</v>
      </c>
      <c r="D17" s="9">
        <f t="shared" si="2"/>
        <v>-3.5630335271557527</v>
      </c>
      <c r="E17" s="9">
        <f t="shared" si="2"/>
        <v>12.918537524053875</v>
      </c>
      <c r="F17" s="9">
        <f t="shared" si="2"/>
        <v>36.162235855487381</v>
      </c>
      <c r="G17" s="26" cm="1">
        <f t="array" ref="G17">+AVERAGE(ABS(C17:F17))</f>
        <v>18.880775381280518</v>
      </c>
      <c r="H17" s="24"/>
    </row>
    <row r="18" spans="2:8">
      <c r="B18" s="107" t="s">
        <v>74</v>
      </c>
      <c r="C18" s="9">
        <f t="shared" si="2"/>
        <v>33.148030495552717</v>
      </c>
      <c r="D18" s="9">
        <f t="shared" si="2"/>
        <v>45.031611594894429</v>
      </c>
      <c r="E18" s="9">
        <f t="shared" si="2"/>
        <v>41.544661950978792</v>
      </c>
      <c r="F18" s="9">
        <f t="shared" si="2"/>
        <v>-24.434888721018069</v>
      </c>
      <c r="G18" s="37" cm="1">
        <f t="array" ref="G18">+AVERAGE(ABS(C18:F18))</f>
        <v>36.039798190611002</v>
      </c>
      <c r="H18" s="24"/>
    </row>
    <row r="19" spans="2:8">
      <c r="B19" s="107" t="s">
        <v>94</v>
      </c>
      <c r="C19" s="9">
        <f t="shared" si="2"/>
        <v>27.018481087627947</v>
      </c>
      <c r="D19" s="9">
        <f t="shared" si="2"/>
        <v>6.056470839398358</v>
      </c>
      <c r="E19" s="9">
        <f t="shared" si="2"/>
        <v>11.809856686969638</v>
      </c>
      <c r="F19" s="9">
        <f t="shared" si="2"/>
        <v>6.8974998094100783</v>
      </c>
      <c r="G19" s="14" cm="1">
        <f t="array" ref="G19">+AVERAGE(ABS(C19:F19))</f>
        <v>12.945577105851505</v>
      </c>
      <c r="H19" s="24"/>
    </row>
    <row r="20" spans="2:8">
      <c r="B20" s="107" t="s">
        <v>109</v>
      </c>
      <c r="C20" s="9">
        <f t="shared" si="2"/>
        <v>-2.3927765383226216</v>
      </c>
      <c r="D20" s="9">
        <f t="shared" si="2"/>
        <v>16.591295330122534</v>
      </c>
      <c r="E20" s="9">
        <f t="shared" si="2"/>
        <v>37.458739145012373</v>
      </c>
      <c r="F20" s="9">
        <f t="shared" si="2"/>
        <v>6.0992117218060997</v>
      </c>
      <c r="G20" s="14" cm="1">
        <f t="array" ref="G20">+AVERAGE(ABS(C20:F20))</f>
        <v>15.635505683815907</v>
      </c>
      <c r="H20" s="24"/>
    </row>
    <row r="21" spans="2:8">
      <c r="B21" s="21" t="s">
        <v>62</v>
      </c>
      <c r="C21" s="9">
        <f t="shared" si="2"/>
        <v>-5.4555373704310028</v>
      </c>
      <c r="D21" s="9">
        <f t="shared" si="2"/>
        <v>26.110790536641673</v>
      </c>
      <c r="E21" s="9">
        <f t="shared" si="2"/>
        <v>34.522992450240224</v>
      </c>
      <c r="F21" s="9">
        <f t="shared" si="2"/>
        <v>12.65306122448979</v>
      </c>
      <c r="G21" s="37" cm="1">
        <f t="array" ref="G21">+AVERAGE(ABS(C21:F21))</f>
        <v>19.685595395450672</v>
      </c>
      <c r="H21" s="25"/>
    </row>
    <row r="22" spans="2:8" ht="22.5" customHeight="1">
      <c r="B22" s="21" t="s">
        <v>58</v>
      </c>
      <c r="C22" s="9">
        <f t="shared" si="2"/>
        <v>6.4668200049422921</v>
      </c>
      <c r="D22" s="9">
        <f t="shared" si="2"/>
        <v>38.624149690228364</v>
      </c>
      <c r="E22" s="9">
        <f t="shared" si="2"/>
        <v>24.064295098013957</v>
      </c>
      <c r="F22" s="9">
        <f t="shared" si="2"/>
        <v>-2.4032971368062732</v>
      </c>
      <c r="G22" s="26" cm="1">
        <f t="array" ref="G22">+AVERAGE(ABS(C22:F22))</f>
        <v>17.889640482497722</v>
      </c>
      <c r="H22" s="25"/>
    </row>
    <row r="23" spans="2:8" ht="22.5" customHeight="1">
      <c r="B23" s="21" t="s">
        <v>53</v>
      </c>
      <c r="C23" s="9">
        <f t="shared" si="2"/>
        <v>12.054415316996071</v>
      </c>
      <c r="D23" s="9">
        <f t="shared" si="2"/>
        <v>4.610706756037473</v>
      </c>
      <c r="E23" s="9">
        <f t="shared" si="2"/>
        <v>40.464227776590974</v>
      </c>
      <c r="F23" s="9">
        <f t="shared" si="2"/>
        <v>22.098981572361637</v>
      </c>
      <c r="G23" s="37" cm="1">
        <f t="array" ref="G23">+AVERAGE(ABS(C23:F23))</f>
        <v>19.807082855496539</v>
      </c>
      <c r="H23" s="25"/>
    </row>
    <row r="24" spans="2:8">
      <c r="B24" s="21" t="s">
        <v>129</v>
      </c>
      <c r="C24" s="9">
        <f t="shared" si="2"/>
        <v>5.9335137224584571</v>
      </c>
      <c r="D24" s="9">
        <f t="shared" si="2"/>
        <v>38.004013866082829</v>
      </c>
      <c r="E24" s="9">
        <f t="shared" si="2"/>
        <v>13.815441565309357</v>
      </c>
      <c r="F24" s="9">
        <f t="shared" si="2"/>
        <v>12.521779533046811</v>
      </c>
      <c r="G24" s="26" cm="1">
        <f t="array" ref="G24">+AVERAGE(ABS(C24:F24))</f>
        <v>17.568687171724363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2025-11-26T13:58:40+00:00</FechayHor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dba39584d82166cba059bb2c52e166d8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efc7848022a92cc739f97897553905dd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B3E9602-04BC-4E38-91DD-44C0C1B37D8C}">
  <ds:schemaRefs>
    <ds:schemaRef ds:uri="http://purl.org/dc/elements/1.1/"/>
    <ds:schemaRef ds:uri="http://purl.org/dc/dcmitype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a90b905c-b97c-428b-8612-fd2117087ed6"/>
    <ds:schemaRef ds:uri="http://www.w3.org/XML/1998/namespace"/>
    <ds:schemaRef ds:uri="http://schemas.microsoft.com/office/2006/documentManagement/types"/>
    <ds:schemaRef ds:uri="169dfd1c-4089-4e06-927d-add0534611cf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D4AD0F1-1EF4-46D5-807D-E2BA21C9EE9E}"/>
</file>

<file path=customXml/itemProps3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Diana</cp:lastModifiedBy>
  <cp:revision/>
  <dcterms:created xsi:type="dcterms:W3CDTF">2024-08-23T00:06:32Z</dcterms:created>
  <dcterms:modified xsi:type="dcterms:W3CDTF">2025-11-26T05:12:14Z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