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1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TAMARA\"/>
    </mc:Choice>
  </mc:AlternateContent>
  <xr:revisionPtr revIDLastSave="1" documentId="11_49A09D71AAD827619E49F4E3F9914C9DF4125D01" xr6:coauthVersionLast="47" xr6:coauthVersionMax="47" xr10:uidLastSave="{66922839-B9DB-4D0E-B636-9620388862D1}"/>
  <bookViews>
    <workbookView xWindow="0" yWindow="0" windowWidth="20490" windowHeight="7755" firstSheet="7" activeTab="3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PRODUCTO'!$B$14:$E$23</definedName>
    <definedName name="_xlnm._FilterDatabase" localSheetId="5" hidden="1">'4.3.2. PRECIOS PAGAD PRODUCTOR'!$B$2:$G$5</definedName>
    <definedName name="_xlnm._FilterDatabase" localSheetId="6" hidden="1">'4.3.3. PRECIOS PROMEDIO SIPSA'!$K$2:$L$7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5" l="1"/>
  <c r="D10" i="10"/>
  <c r="H11" i="9"/>
  <c r="H10" i="9"/>
  <c r="H9" i="9"/>
  <c r="H8" i="9"/>
  <c r="H7" i="9"/>
  <c r="H6" i="9"/>
  <c r="H5" i="9"/>
  <c r="H4" i="9"/>
  <c r="H3" i="9"/>
  <c r="I4" i="8"/>
  <c r="I5" i="8"/>
  <c r="I6" i="8"/>
  <c r="I7" i="8"/>
  <c r="I8" i="8"/>
  <c r="I9" i="8"/>
  <c r="I10" i="8"/>
  <c r="I11" i="8"/>
  <c r="H4" i="8"/>
  <c r="H5" i="8"/>
  <c r="H6" i="8"/>
  <c r="H7" i="8"/>
  <c r="H8" i="8"/>
  <c r="H9" i="8"/>
  <c r="H10" i="8"/>
  <c r="H11" i="8"/>
  <c r="M5" i="7" l="1"/>
  <c r="L12" i="7"/>
  <c r="G12" i="7"/>
  <c r="H10" i="6"/>
  <c r="F24" i="9" l="1"/>
  <c r="E24" i="9"/>
  <c r="D24" i="9"/>
  <c r="C24" i="9"/>
  <c r="G24" i="9" s="1" a="1"/>
  <c r="G24" i="9" s="1"/>
  <c r="I11" i="9"/>
  <c r="I10" i="9"/>
  <c r="I9" i="9"/>
  <c r="I8" i="9"/>
  <c r="I7" i="9"/>
  <c r="I6" i="9"/>
  <c r="I5" i="9"/>
  <c r="I4" i="9"/>
  <c r="I3" i="9"/>
  <c r="I10" i="6" l="1"/>
  <c r="I3" i="8" l="1"/>
  <c r="H3" i="8"/>
  <c r="I9" i="6" l="1"/>
  <c r="I7" i="6"/>
  <c r="M14" i="7" l="1"/>
  <c r="I8" i="6"/>
  <c r="I4" i="6"/>
  <c r="I3" i="6"/>
  <c r="I5" i="6"/>
  <c r="I11" i="6"/>
  <c r="I12" i="6"/>
  <c r="M13" i="7" l="1"/>
  <c r="M12" i="7"/>
  <c r="F17" i="9" l="1"/>
  <c r="F18" i="9"/>
  <c r="F19" i="9"/>
  <c r="F20" i="9"/>
  <c r="F21" i="9"/>
  <c r="F22" i="9"/>
  <c r="F23" i="9"/>
  <c r="E17" i="9"/>
  <c r="E18" i="9"/>
  <c r="E19" i="9"/>
  <c r="E20" i="9"/>
  <c r="E21" i="9"/>
  <c r="E22" i="9"/>
  <c r="E23" i="9"/>
  <c r="D17" i="9"/>
  <c r="D18" i="9"/>
  <c r="D19" i="9"/>
  <c r="D20" i="9"/>
  <c r="D21" i="9"/>
  <c r="D22" i="9"/>
  <c r="D23" i="9"/>
  <c r="D16" i="9"/>
  <c r="E16" i="9"/>
  <c r="F16" i="9"/>
  <c r="C17" i="9"/>
  <c r="C18" i="9"/>
  <c r="C19" i="9"/>
  <c r="C20" i="9"/>
  <c r="C21" i="9"/>
  <c r="C22" i="9"/>
  <c r="C23" i="9"/>
  <c r="C16" i="9"/>
  <c r="I6" i="6"/>
  <c r="M6" i="7"/>
  <c r="M7" i="7"/>
  <c r="M8" i="7"/>
  <c r="M9" i="7"/>
  <c r="M10" i="7"/>
  <c r="M11" i="7"/>
  <c r="G23" i="9" l="1" a="1"/>
  <c r="G23" i="9" s="1"/>
  <c r="G20" i="9" a="1"/>
  <c r="G20" i="9" s="1"/>
  <c r="G22" i="9" a="1"/>
  <c r="G22" i="9" s="1"/>
  <c r="G18" i="9" a="1"/>
  <c r="G18" i="9" s="1"/>
  <c r="G16" i="9" a="1"/>
  <c r="G16" i="9" s="1"/>
  <c r="G19" i="9" a="1"/>
  <c r="G19" i="9" s="1"/>
  <c r="G21" i="9" a="1"/>
  <c r="G21" i="9" s="1"/>
  <c r="G17" i="9" a="1"/>
  <c r="G1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<sst xmlns="http://schemas.openxmlformats.org/spreadsheetml/2006/main" count="384" uniqueCount="162">
  <si>
    <t>Tabla 1. Organizaciones de la Agricultura Familiar (OAF) participantes de los encuentros territoriales en el municipio de Tamara</t>
  </si>
  <si>
    <t>Nombre y sigla asociación</t>
  </si>
  <si>
    <t>Principales productos comercializados</t>
  </si>
  <si>
    <t>No. de familias asociadas</t>
  </si>
  <si>
    <t>Servicios que presta la OAF</t>
  </si>
  <si>
    <t>Cooperativa De Caficultores De Tamara</t>
  </si>
  <si>
    <t>Café Pergamino</t>
  </si>
  <si>
    <t>Comercialización Colectiva, y capacitación y formación</t>
  </si>
  <si>
    <t>Asociación De Bananeros De Tamara</t>
  </si>
  <si>
    <t>Banano Criollo</t>
  </si>
  <si>
    <t>Comercialización Colectiva</t>
  </si>
  <si>
    <t>Asociación De Productores De Caña Del Municipio De Tamara</t>
  </si>
  <si>
    <t>Miel de caña</t>
  </si>
  <si>
    <t>Consecución de proyectos</t>
  </si>
  <si>
    <t>Comité Municipal De Ganaderos De Tamara</t>
  </si>
  <si>
    <t>Res kg en pie</t>
  </si>
  <si>
    <t>Ahorro y crédito, comercialización colectiva.</t>
  </si>
  <si>
    <t>Leche Cruda</t>
  </si>
  <si>
    <t>Producto(s)</t>
  </si>
  <si>
    <t>Presentación</t>
  </si>
  <si>
    <t>Clientes (%)</t>
  </si>
  <si>
    <t>Contrato y/o acuerdo comercial establecido</t>
  </si>
  <si>
    <t>Forma de pago</t>
  </si>
  <si>
    <t>Primer punto de comercialización  (%)</t>
  </si>
  <si>
    <t>Bulto x 50 kilogramos</t>
  </si>
  <si>
    <t xml:space="preserve">Intermediario 100 % </t>
  </si>
  <si>
    <t>No</t>
  </si>
  <si>
    <t>Contado</t>
  </si>
  <si>
    <t xml:space="preserve">Cabecera Municipal 100% </t>
  </si>
  <si>
    <t>Racimo de banano  40 kg</t>
  </si>
  <si>
    <t>Centro Poblado 100%</t>
  </si>
  <si>
    <t>Galones de 5L-10L-35L</t>
  </si>
  <si>
    <r>
      <t>Consumidor Final 80% 
Minorista 10% 
Mercados Campesinos 5</t>
    </r>
    <r>
      <rPr>
        <strike/>
        <sz val="10"/>
        <color rgb="FF000000"/>
        <rFont val="Arial"/>
        <family val="2"/>
      </rPr>
      <t>%</t>
    </r>
    <r>
      <rPr>
        <sz val="10"/>
        <color rgb="FF000000"/>
        <rFont val="Arial"/>
        <family val="2"/>
      </rPr>
      <t xml:space="preserve">
Plaza de Mercado 5%</t>
    </r>
  </si>
  <si>
    <t>Intermediario 50%
 Minorista 50%</t>
  </si>
  <si>
    <t>Cantina 40 Litros</t>
  </si>
  <si>
    <t xml:space="preserve">Finca 100% 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</si>
  <si>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Mani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</si>
  <si>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</si>
  <si>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</si>
  <si>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</si>
  <si>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</si>
  <si>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</si>
  <si>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Gilbert Ortiz</t>
  </si>
  <si>
    <t xml:space="preserve">Intermediario </t>
  </si>
  <si>
    <t>Cacao</t>
  </si>
  <si>
    <t>Centro Poblado Brisas del Pauto</t>
  </si>
  <si>
    <t>Centros poblados Tamara 100%</t>
  </si>
  <si>
    <t>Cooperativa de caficultores de Tamara</t>
  </si>
  <si>
    <t>Procesador Agroindustrial</t>
  </si>
  <si>
    <t xml:space="preserve">Café </t>
  </si>
  <si>
    <t>Cabecera Municipal Tamara</t>
  </si>
  <si>
    <t>Centros poblados Tamara 80% Municipios cercanos 20%</t>
  </si>
  <si>
    <t>Supermercado Disfruverts</t>
  </si>
  <si>
    <t>Supermercado</t>
  </si>
  <si>
    <t>Maiz seco</t>
  </si>
  <si>
    <t>Platano</t>
  </si>
  <si>
    <t>Banano</t>
  </si>
  <si>
    <t>Huevos</t>
  </si>
  <si>
    <t>Centros poblados Tamara 50% Municipios cercanos 50%</t>
  </si>
  <si>
    <t>Jhnonny Peñaloza</t>
  </si>
  <si>
    <t>Leche</t>
  </si>
  <si>
    <t>Centro poblado Chaparral</t>
  </si>
  <si>
    <t>Expendio de carnes Tamara</t>
  </si>
  <si>
    <t>Minoristas</t>
  </si>
  <si>
    <t xml:space="preserve">Res kg en pie </t>
  </si>
  <si>
    <t>Expendio de carnes la macarena</t>
  </si>
  <si>
    <t>Cerdo kg en pie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</si>
  <si>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Mani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</si>
  <si>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</si>
  <si>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</si>
  <si>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</si>
  <si>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</si>
  <si>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</si>
  <si>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</si>
  <si>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Kilogramo</t>
  </si>
  <si>
    <t xml:space="preserve">Mensual </t>
  </si>
  <si>
    <t>Credito</t>
  </si>
  <si>
    <t>Cabecera Municipal Tamara 100%</t>
  </si>
  <si>
    <t xml:space="preserve">Quincenal </t>
  </si>
  <si>
    <t>Bulto X 50 Kg</t>
  </si>
  <si>
    <t>Diario</t>
  </si>
  <si>
    <t>Yopal 100%</t>
  </si>
  <si>
    <t>Bolsa  X 25 kg</t>
  </si>
  <si>
    <t xml:space="preserve">Semanal </t>
  </si>
  <si>
    <t xml:space="preserve">Racimo  X 40 kg </t>
  </si>
  <si>
    <t>Cubeta x 30 Huevos</t>
  </si>
  <si>
    <t>Cantina x 40 Litros</t>
  </si>
  <si>
    <r>
      <t xml:space="preserve">Fuente: </t>
    </r>
    <r>
      <rPr>
        <sz val="10"/>
        <color rgb="FF000000"/>
        <rFont val="Arial"/>
        <family val="2"/>
      </rPr>
      <t>ANT, 2025</t>
    </r>
  </si>
  <si>
    <t>UFH</t>
  </si>
  <si>
    <t>Línea productiva</t>
  </si>
  <si>
    <t>Presentación del producto</t>
  </si>
  <si>
    <t>Principales compradores</t>
  </si>
  <si>
    <t>Primer punto de comercialización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</si>
  <si>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</si>
  <si>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</si>
  <si>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</si>
  <si>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</si>
  <si>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</si>
  <si>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</si>
  <si>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</si>
  <si>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minimo</t>
  </si>
  <si>
    <t>Maximo</t>
  </si>
  <si>
    <t>07QdL-49</t>
  </si>
  <si>
    <t>Café</t>
  </si>
  <si>
    <t>Saco 125 Kg</t>
  </si>
  <si>
    <t>Intermediarios</t>
  </si>
  <si>
    <t xml:space="preserve">100%
</t>
  </si>
  <si>
    <t>Cabecera Municipal 100%</t>
  </si>
  <si>
    <t>Plátano Hartón</t>
  </si>
  <si>
    <t>Carga 130 Kg</t>
  </si>
  <si>
    <t xml:space="preserve">Consumidor Final 
Minorista 
Institucional 
Mercados Campesinos </t>
  </si>
  <si>
    <t>30%
60%
5%
5%</t>
  </si>
  <si>
    <t xml:space="preserve">Cabecera Municipal 70%
Centro Poblado 30%
</t>
  </si>
  <si>
    <t>10VeL2s1-30</t>
  </si>
  <si>
    <t>Maíz</t>
  </si>
  <si>
    <t>Bulto x 50 Kg</t>
  </si>
  <si>
    <t xml:space="preserve">Intermediario 
Minorista </t>
  </si>
  <si>
    <t>80%
20%</t>
  </si>
  <si>
    <t>08UdL2s1-44</t>
  </si>
  <si>
    <t>08VdL-44</t>
  </si>
  <si>
    <t>Caña Miel</t>
  </si>
  <si>
    <t xml:space="preserve">Consumidor Final </t>
  </si>
  <si>
    <t>Finca 100%</t>
  </si>
  <si>
    <t>Porcicultura de Levante y Ceba</t>
  </si>
  <si>
    <t xml:space="preserve">Cerdo kg en pie </t>
  </si>
  <si>
    <t xml:space="preserve">Consumidor Final 
Minorista </t>
  </si>
  <si>
    <t xml:space="preserve">30%
70%
</t>
  </si>
  <si>
    <t>08UdL-44</t>
  </si>
  <si>
    <t>Racimo x 40 Kg</t>
  </si>
  <si>
    <t>Avicultura de Postura</t>
  </si>
  <si>
    <t xml:space="preserve">Cubeta x 30 Unidades </t>
  </si>
  <si>
    <t xml:space="preserve">Intermediarios
Consumidor Final </t>
  </si>
  <si>
    <t xml:space="preserve">Cabecera Municipal 80%
Centro Poblado 20%
</t>
  </si>
  <si>
    <t>10PeL-30</t>
  </si>
  <si>
    <t>Ganadería Doble Propósito (Leche)</t>
  </si>
  <si>
    <t>Ganadería Doble Propósito (Res kg en pie)</t>
  </si>
  <si>
    <t>Polígono</t>
  </si>
  <si>
    <t>Corregimiento o vereda</t>
  </si>
  <si>
    <t>ECCEHOMO</t>
  </si>
  <si>
    <t>LAS GARZAS</t>
  </si>
  <si>
    <t>Avicultura De Postura</t>
  </si>
  <si>
    <t>LOMA REDONDA</t>
  </si>
  <si>
    <t>EL ANTON</t>
  </si>
  <si>
    <t>LAS ISABELES</t>
  </si>
  <si>
    <t>LA PALMA</t>
  </si>
  <si>
    <t>Porcicultura De Levante Y Ceba</t>
  </si>
  <si>
    <t>EL CHAPARRAL</t>
  </si>
  <si>
    <t>Ganadería Doble Propósito</t>
  </si>
  <si>
    <t>CIZAREQUE</t>
  </si>
  <si>
    <t>LLANO PÉREZ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</si>
  <si>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</si>
  <si>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</si>
  <si>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</si>
  <si>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</si>
  <si>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</si>
  <si>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</si>
  <si>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</si>
  <si>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Caña (miel de caña) sipsa no registra precios</t>
  </si>
  <si>
    <t>Precio a escala municipal</t>
  </si>
  <si>
    <t>Precio a escala departamental</t>
  </si>
  <si>
    <t>Precios a escala nacional</t>
  </si>
  <si>
    <t>Precios gremios ( Porkcolombia*, Ffenavi**, Fedegan***)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</si>
</sst>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&quot;$&quot;\ * #,##0_-;\-&quot;$&quot;\ * #,##0_-;_-&quot;$&quot;\ * &quot;-&quot;??_-;_-@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i/>
      <sz val="10"/>
      <color theme="3"/>
      <name val="Arial"/>
      <family val="2"/>
    </font>
    <font>
      <strike/>
      <sz val="10"/>
      <color rgb="FF0000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030A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3">
    <xf numFmtId="0" fontId="0" fillId="0" borderId="0" xfId="0"/>
    <xf numFmtId="0" fontId="4" fillId="10" borderId="1" xfId="0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6" borderId="1" xfId="0" applyFont="1" applyFill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/>
    </xf>
    <xf numFmtId="165" fontId="6" fillId="0" borderId="0" xfId="1" applyNumberFormat="1" applyFont="1" applyBorder="1"/>
    <xf numFmtId="0" fontId="7" fillId="2" borderId="1" xfId="0" applyFont="1" applyFill="1" applyBorder="1" applyAlignment="1">
      <alignment horizontal="center" vertical="center" wrapText="1"/>
    </xf>
    <xf numFmtId="168" fontId="6" fillId="4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3" fontId="5" fillId="0" borderId="1" xfId="8" applyFont="1" applyFill="1" applyBorder="1" applyAlignment="1">
      <alignment horizontal="center" vertical="center"/>
    </xf>
    <xf numFmtId="165" fontId="6" fillId="0" borderId="0" xfId="1" applyNumberFormat="1" applyFont="1" applyBorder="1" applyAlignment="1">
      <alignment horizontal="center" vertical="center"/>
    </xf>
    <xf numFmtId="43" fontId="6" fillId="5" borderId="1" xfId="8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7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67" fontId="5" fillId="0" borderId="0" xfId="7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6" fillId="0" borderId="1" xfId="8" applyFont="1" applyFill="1" applyBorder="1" applyAlignment="1">
      <alignment horizontal="center" vertical="center"/>
    </xf>
    <xf numFmtId="9" fontId="6" fillId="9" borderId="1" xfId="9" applyFont="1" applyFill="1" applyBorder="1" applyAlignment="1">
      <alignment horizontal="center" vertical="center"/>
    </xf>
    <xf numFmtId="9" fontId="6" fillId="11" borderId="1" xfId="9" applyFont="1" applyFill="1" applyBorder="1" applyAlignment="1">
      <alignment horizontal="center" vertical="center"/>
    </xf>
    <xf numFmtId="0" fontId="4" fillId="10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/>
    <xf numFmtId="0" fontId="5" fillId="0" borderId="0" xfId="0" applyFont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165" fontId="0" fillId="0" borderId="0" xfId="1" applyNumberFormat="1" applyFont="1" applyBorder="1" applyAlignment="1">
      <alignment horizontal="center" vertical="center"/>
    </xf>
    <xf numFmtId="9" fontId="5" fillId="0" borderId="1" xfId="9" applyFont="1" applyFill="1" applyBorder="1" applyAlignment="1">
      <alignment horizontal="center" vertical="center" wrapText="1"/>
    </xf>
    <xf numFmtId="165" fontId="5" fillId="0" borderId="1" xfId="1" applyNumberFormat="1" applyFont="1" applyFill="1" applyBorder="1" applyAlignment="1">
      <alignment horizontal="center" vertical="center" wrapText="1"/>
    </xf>
    <xf numFmtId="43" fontId="6" fillId="14" borderId="1" xfId="8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0" fontId="5" fillId="15" borderId="0" xfId="0" applyFont="1" applyFill="1" applyAlignment="1">
      <alignment horizontal="center" vertical="center" wrapText="1"/>
    </xf>
    <xf numFmtId="0" fontId="5" fillId="16" borderId="0" xfId="0" applyFont="1" applyFill="1" applyAlignment="1">
      <alignment horizontal="center" vertical="center" wrapText="1"/>
    </xf>
    <xf numFmtId="9" fontId="6" fillId="13" borderId="1" xfId="9" applyFont="1" applyFill="1" applyBorder="1" applyAlignment="1">
      <alignment horizontal="center" vertical="center"/>
    </xf>
    <xf numFmtId="43" fontId="5" fillId="12" borderId="1" xfId="8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9" fontId="5" fillId="0" borderId="0" xfId="9" applyFont="1" applyFill="1" applyBorder="1" applyAlignment="1">
      <alignment horizontal="center" vertical="center" wrapText="1"/>
    </xf>
    <xf numFmtId="165" fontId="5" fillId="0" borderId="0" xfId="1" applyNumberFormat="1" applyFont="1" applyFill="1" applyBorder="1" applyAlignment="1">
      <alignment horizontal="center" vertical="center" wrapText="1"/>
    </xf>
    <xf numFmtId="43" fontId="5" fillId="12" borderId="7" xfId="8" applyFont="1" applyFill="1" applyBorder="1" applyAlignment="1">
      <alignment horizontal="center" vertical="center"/>
    </xf>
    <xf numFmtId="43" fontId="5" fillId="17" borderId="1" xfId="8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165" fontId="0" fillId="0" borderId="0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10" borderId="8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wrapText="1"/>
    </xf>
    <xf numFmtId="0" fontId="6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10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/>
    </xf>
    <xf numFmtId="0" fontId="5" fillId="18" borderId="0" xfId="0" applyFont="1" applyFill="1" applyAlignment="1">
      <alignment horizontal="center" vertical="center" wrapText="1"/>
    </xf>
    <xf numFmtId="169" fontId="6" fillId="0" borderId="11" xfId="0" applyNumberFormat="1" applyFont="1" applyBorder="1" applyAlignment="1">
      <alignment vertical="center"/>
    </xf>
    <xf numFmtId="169" fontId="6" fillId="0" borderId="11" xfId="0" applyNumberFormat="1" applyFont="1" applyBorder="1" applyAlignment="1">
      <alignment horizontal="right"/>
    </xf>
    <xf numFmtId="9" fontId="6" fillId="19" borderId="1" xfId="9" applyFont="1" applyFill="1" applyBorder="1" applyAlignment="1">
      <alignment horizontal="center" vertical="center"/>
    </xf>
    <xf numFmtId="9" fontId="6" fillId="11" borderId="7" xfId="9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 wrapText="1"/>
    </xf>
    <xf numFmtId="0" fontId="5" fillId="20" borderId="0" xfId="0" applyFont="1" applyFill="1" applyAlignment="1">
      <alignment horizontal="center" vertical="center" wrapText="1"/>
    </xf>
    <xf numFmtId="0" fontId="5" fillId="21" borderId="0" xfId="0" applyFont="1" applyFill="1" applyAlignment="1">
      <alignment horizontal="center" vertical="center" wrapText="1"/>
    </xf>
    <xf numFmtId="9" fontId="6" fillId="11" borderId="0" xfId="9" applyFont="1" applyFill="1" applyBorder="1" applyAlignment="1">
      <alignment horizontal="center" vertical="center"/>
    </xf>
    <xf numFmtId="169" fontId="6" fillId="0" borderId="0" xfId="0" applyNumberFormat="1" applyFont="1" applyAlignment="1">
      <alignment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6" fillId="0" borderId="11" xfId="0" applyFont="1" applyBorder="1" applyAlignment="1">
      <alignment horizontal="center"/>
    </xf>
    <xf numFmtId="43" fontId="5" fillId="17" borderId="7" xfId="8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center" vertical="center" wrapText="1"/>
    </xf>
    <xf numFmtId="0" fontId="4" fillId="10" borderId="20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10" borderId="1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10" borderId="9" xfId="0" applyFont="1" applyFill="1" applyBorder="1" applyAlignment="1">
      <alignment horizontal="center" vertical="center" wrapText="1"/>
    </xf>
    <xf numFmtId="0" fontId="4" fillId="10" borderId="10" xfId="0" applyFont="1" applyFill="1" applyBorder="1" applyAlignment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11">
    <cellStyle name="Millares" xfId="8" builtinId="3"/>
    <cellStyle name="Millares 2" xfId="10" xr:uid="{00000000-0005-0000-0000-000001000000}"/>
    <cellStyle name="Moneda" xfId="1" builtinId="4"/>
    <cellStyle name="Moneda 2" xfId="6" xr:uid="{00000000-0005-0000-0000-000003000000}"/>
    <cellStyle name="Moneda 2 2" xfId="7" xr:uid="{00000000-0005-0000-0000-000004000000}"/>
    <cellStyle name="Normal" xfId="0" builtinId="0"/>
    <cellStyle name="Normal 2" xfId="2" xr:uid="{00000000-0005-0000-0000-000006000000}"/>
    <cellStyle name="Normal 2 2" xfId="3" xr:uid="{00000000-0005-0000-0000-000007000000}"/>
    <cellStyle name="Porcentaje" xfId="9" builtinId="5"/>
    <cellStyle name="Porcentaje 2 2" xfId="5" xr:uid="{00000000-0005-0000-0000-000009000000}"/>
    <cellStyle name="Porcentaje 2 2 2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SIPSA'!$C$23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SIPSA'!$B$24:$B$32</c:f>
              <c:strCache>
                <c:ptCount val="9"/>
                <c:pt idx="0">
                  <c:v>Banano</c:v>
                </c:pt>
                <c:pt idx="1">
                  <c:v>Maíz</c:v>
                </c:pt>
                <c:pt idx="2">
                  <c:v>Café</c:v>
                </c:pt>
                <c:pt idx="3">
                  <c:v>Plátano Hartón</c:v>
                </c:pt>
                <c:pt idx="4">
                  <c:v>Cacao</c:v>
                </c:pt>
                <c:pt idx="5">
                  <c:v>Porcicultura de Levante y Ceba</c:v>
                </c:pt>
                <c:pt idx="6">
                  <c:v>Ganadería Doble Propósito (Res kg en pie)</c:v>
                </c:pt>
                <c:pt idx="7">
                  <c:v>Ganadería Doble Propósito (Leche)</c:v>
                </c:pt>
                <c:pt idx="8">
                  <c:v>Avicultura De Postura</c:v>
                </c:pt>
              </c:strCache>
            </c:strRef>
          </c:cat>
          <c:val>
            <c:numRef>
              <c:f>'4.3.3. PRECIOS PROMEDIO SIPSA'!$C$24:$C$32</c:f>
              <c:numCache>
                <c:formatCode>_-"$"\ * #,##0_-;\-"$"\ * #,##0_-;_-"$"\ * "-"??_-;_-@_-</c:formatCode>
                <c:ptCount val="9"/>
                <c:pt idx="0">
                  <c:v>1179.2793168260882</c:v>
                </c:pt>
                <c:pt idx="1">
                  <c:v>1718.0571377206047</c:v>
                </c:pt>
                <c:pt idx="2">
                  <c:v>1949.9246790582197</c:v>
                </c:pt>
                <c:pt idx="3">
                  <c:v>2510.2356123632126</c:v>
                </c:pt>
                <c:pt idx="4">
                  <c:v>8648.6</c:v>
                </c:pt>
                <c:pt idx="5">
                  <c:v>7303</c:v>
                </c:pt>
                <c:pt idx="6">
                  <c:v>6276.5833333333339</c:v>
                </c:pt>
                <c:pt idx="7">
                  <c:v>1395.6803748554064</c:v>
                </c:pt>
                <c:pt idx="8">
                  <c:v>400.11666666666667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52802368"/>
        <c:axId val="352806720"/>
      </c:barChart>
      <c:catAx>
        <c:axId val="352802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52806720"/>
        <c:crosses val="autoZero"/>
        <c:auto val="1"/>
        <c:lblAlgn val="ctr"/>
        <c:lblOffset val="100"/>
        <c:noMultiLvlLbl val="0"/>
      </c:catAx>
      <c:valAx>
        <c:axId val="35280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280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>
              <a:defRPr/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 de Tamara</a:t>
            </a:r>
          </a:p>
          <a:p>
            <a:pPr>
              <a:defRPr/>
            </a:pPr>
            <a:endParaRPr lang="es-CO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MAYOR'!$B$16</c:f>
              <c:strCache>
                <c:ptCount val="1"/>
                <c:pt idx="0">
                  <c:v>Plátano Hartón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MAYOR'!$C$16:$F$16</c:f>
              <c:numCache>
                <c:formatCode>_-* #,##0_-;\-* #,##0_-;_-* "-"??_-;_-@_-</c:formatCode>
                <c:ptCount val="4"/>
                <c:pt idx="0">
                  <c:v>-13.245260700473835</c:v>
                </c:pt>
                <c:pt idx="1">
                  <c:v>5.0790697069313211</c:v>
                </c:pt>
                <c:pt idx="2">
                  <c:v>87.88226852198423</c:v>
                </c:pt>
                <c:pt idx="3">
                  <c:v>6.0329311275110911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MAYOR'!$B$17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MAYOR'!$B$18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-37.896953775408463</c:v>
                </c:pt>
                <c:pt idx="1">
                  <c:v>-9.1265492001782746</c:v>
                </c:pt>
                <c:pt idx="2">
                  <c:v>191.98052876122682</c:v>
                </c:pt>
                <c:pt idx="3">
                  <c:v>-32.462250011624448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MAYOR'!$B$19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17.870714619336738</c:v>
                </c:pt>
                <c:pt idx="1">
                  <c:v>26.941167875828214</c:v>
                </c:pt>
                <c:pt idx="2">
                  <c:v>29.157264740778828</c:v>
                </c:pt>
                <c:pt idx="3">
                  <c:v>-1.5035992176703417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MAYOR'!$B$20</c:f>
              <c:strCache>
                <c:ptCount val="1"/>
                <c:pt idx="0">
                  <c:v>Banano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-4.9575132743381403</c:v>
                </c:pt>
                <c:pt idx="1">
                  <c:v>18.312712303550427</c:v>
                </c:pt>
                <c:pt idx="2">
                  <c:v>38.925247201998047</c:v>
                </c:pt>
                <c:pt idx="3">
                  <c:v>15.991065197794981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MAYOR'!$B$21</c:f>
              <c:strCache>
                <c:ptCount val="1"/>
                <c:pt idx="0">
                  <c:v>Avicultura De Postura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-5.4555373704310028</c:v>
                </c:pt>
                <c:pt idx="1">
                  <c:v>26.110790536641673</c:v>
                </c:pt>
                <c:pt idx="2">
                  <c:v>34.522992450240224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MAYOR'!$B$22</c:f>
              <c:strCache>
                <c:ptCount val="1"/>
                <c:pt idx="0">
                  <c:v>Ganadería Doble Propósito (Res kg en pie)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MAYOR'!$B$23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12.054415316996071</c:v>
                </c:pt>
                <c:pt idx="1">
                  <c:v>4.610706756037473</c:v>
                </c:pt>
                <c:pt idx="2">
                  <c:v>40.464227776590974</c:v>
                </c:pt>
                <c:pt idx="3">
                  <c:v>22.098981572361637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MAYOR'!$B$24</c:f>
              <c:strCache>
                <c:ptCount val="1"/>
                <c:pt idx="0">
                  <c:v>Porcicultura de Levante y Ceba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D1-4439-BB6B-62870936BF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808896"/>
        <c:axId val="352809440"/>
      </c:lineChart>
      <c:catAx>
        <c:axId val="35280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52809440"/>
        <c:crosses val="autoZero"/>
        <c:auto val="1"/>
        <c:lblAlgn val="ctr"/>
        <c:lblOffset val="100"/>
        <c:noMultiLvlLbl val="0"/>
      </c:catAx>
      <c:valAx>
        <c:axId val="352809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5280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6125506981807214E-2"/>
          <c:y val="0.69236321604701989"/>
          <c:w val="0.86727421476681044"/>
          <c:h val="0.218656108044714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</xdr:colOff>
      <xdr:row>13</xdr:row>
      <xdr:rowOff>52916</xdr:rowOff>
    </xdr:from>
    <xdr:to>
      <xdr:col>11</xdr:col>
      <xdr:colOff>81642</xdr:colOff>
      <xdr:row>35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426355</xdr:colOff>
      <xdr:row>1</xdr:row>
      <xdr:rowOff>108856</xdr:rowOff>
    </xdr:from>
    <xdr:to>
      <xdr:col>16</xdr:col>
      <xdr:colOff>775606</xdr:colOff>
      <xdr:row>24</xdr:row>
      <xdr:rowOff>149677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40218_IT_OFERTA_DEMANDA_PRODUCTO._TAMA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Demanda"/>
      <sheetName val="Producto 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0"/>
  <sheetViews>
    <sheetView topLeftCell="A2" zoomScale="70" zoomScaleNormal="70" workbookViewId="0">
      <selection activeCell="B5" sqref="B5:B9"/>
    </sheetView>
  </sheetViews>
  <sheetFormatPr defaultColWidth="11" defaultRowHeight="12.75"/>
  <cols>
    <col min="1" max="1" width="11" style="2"/>
    <col min="2" max="2" width="27.42578125" style="64" customWidth="1"/>
    <col min="3" max="3" width="24.28515625" style="2" customWidth="1"/>
    <col min="4" max="4" width="11" style="2" customWidth="1"/>
    <col min="5" max="5" width="31.5703125" style="3" customWidth="1"/>
    <col min="6" max="16384" width="11" style="2"/>
  </cols>
  <sheetData>
    <row r="3" spans="2:5" ht="33.75" customHeight="1" thickBot="1">
      <c r="B3" s="95" t="s">
        <v>0</v>
      </c>
      <c r="C3" s="95"/>
      <c r="D3" s="95"/>
      <c r="E3" s="95"/>
    </row>
    <row r="4" spans="2:5" ht="39" thickBot="1">
      <c r="B4" s="84" t="s">
        <v>1</v>
      </c>
      <c r="C4" s="85" t="s">
        <v>2</v>
      </c>
      <c r="D4" s="85" t="s">
        <v>3</v>
      </c>
      <c r="E4" s="85" t="s">
        <v>4</v>
      </c>
    </row>
    <row r="5" spans="2:5" ht="26.25" thickBot="1">
      <c r="B5" s="86" t="s">
        <v>5</v>
      </c>
      <c r="C5" s="87" t="s">
        <v>6</v>
      </c>
      <c r="D5" s="87">
        <v>690</v>
      </c>
      <c r="E5" s="88" t="s">
        <v>7</v>
      </c>
    </row>
    <row r="6" spans="2:5" ht="37.5" customHeight="1" thickBot="1">
      <c r="B6" s="86" t="s">
        <v>8</v>
      </c>
      <c r="C6" s="87" t="s">
        <v>9</v>
      </c>
      <c r="D6" s="87">
        <v>58</v>
      </c>
      <c r="E6" s="88" t="s">
        <v>10</v>
      </c>
    </row>
    <row r="7" spans="2:5" ht="26.25" thickBot="1">
      <c r="B7" s="86" t="s">
        <v>11</v>
      </c>
      <c r="C7" s="87" t="s">
        <v>12</v>
      </c>
      <c r="D7" s="87">
        <v>24</v>
      </c>
      <c r="E7" s="88" t="s">
        <v>13</v>
      </c>
    </row>
    <row r="8" spans="2:5" ht="12.75" customHeight="1" thickBot="1">
      <c r="B8" s="93" t="s">
        <v>14</v>
      </c>
      <c r="C8" s="87" t="s">
        <v>15</v>
      </c>
      <c r="D8" s="89">
        <v>38</v>
      </c>
      <c r="E8" s="91" t="s">
        <v>16</v>
      </c>
    </row>
    <row r="9" spans="2:5" ht="13.5" thickBot="1">
      <c r="B9" s="94"/>
      <c r="C9" s="87" t="s">
        <v>17</v>
      </c>
      <c r="D9" s="90"/>
      <c r="E9" s="92"/>
    </row>
    <row r="10" spans="2:5">
      <c r="D10" s="2">
        <f>SUM(D5:D9)</f>
        <v>810</v>
      </c>
    </row>
  </sheetData>
  <mergeCells count="4">
    <mergeCell ref="D8:D9"/>
    <mergeCell ref="E8:E9"/>
    <mergeCell ref="B8:B9"/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0"/>
  <sheetViews>
    <sheetView topLeftCell="A4" zoomScale="70" zoomScaleNormal="70" workbookViewId="0">
      <selection activeCell="B14" sqref="B14"/>
    </sheetView>
  </sheetViews>
  <sheetFormatPr defaultColWidth="11" defaultRowHeight="12.75"/>
  <cols>
    <col min="1" max="1" width="34.7109375" style="41" customWidth="1"/>
    <col min="2" max="2" width="26.42578125" style="2" customWidth="1"/>
    <col min="3" max="3" width="19.42578125" style="2" customWidth="1"/>
    <col min="4" max="4" width="18.42578125" style="2" customWidth="1"/>
    <col min="5" max="5" width="11" style="2"/>
    <col min="6" max="6" width="9" style="2" customWidth="1"/>
    <col min="7" max="7" width="18.28515625" style="2" customWidth="1"/>
    <col min="8" max="16384" width="11" style="2"/>
  </cols>
  <sheetData>
    <row r="3" spans="1:7">
      <c r="C3" s="97"/>
      <c r="D3" s="97"/>
      <c r="E3" s="97"/>
      <c r="F3" s="97"/>
      <c r="G3" s="97"/>
    </row>
    <row r="4" spans="1:7" ht="38.450000000000003" customHeight="1">
      <c r="A4" s="98" t="s">
        <v>1</v>
      </c>
      <c r="B4" s="98" t="s">
        <v>18</v>
      </c>
      <c r="C4" s="98" t="s">
        <v>19</v>
      </c>
      <c r="D4" s="98" t="s">
        <v>20</v>
      </c>
      <c r="E4" s="98" t="s">
        <v>21</v>
      </c>
      <c r="F4" s="98" t="s">
        <v>22</v>
      </c>
      <c r="G4" s="98" t="s">
        <v>23</v>
      </c>
    </row>
    <row r="5" spans="1:7" ht="22.5" customHeight="1">
      <c r="A5" s="98"/>
      <c r="B5" s="98"/>
      <c r="C5" s="98"/>
      <c r="D5" s="98"/>
      <c r="E5" s="98"/>
      <c r="F5" s="98"/>
      <c r="G5" s="98"/>
    </row>
    <row r="6" spans="1:7" ht="29.25" customHeight="1">
      <c r="A6" s="48" t="s">
        <v>5</v>
      </c>
      <c r="B6" s="48" t="s">
        <v>6</v>
      </c>
      <c r="C6" s="48" t="s">
        <v>24</v>
      </c>
      <c r="D6" s="49" t="s">
        <v>25</v>
      </c>
      <c r="E6" s="9" t="s">
        <v>26</v>
      </c>
      <c r="F6" s="9" t="s">
        <v>27</v>
      </c>
      <c r="G6" s="49" t="s">
        <v>28</v>
      </c>
    </row>
    <row r="7" spans="1:7" ht="32.25" customHeight="1">
      <c r="A7" s="48" t="s">
        <v>8</v>
      </c>
      <c r="B7" s="48" t="s">
        <v>9</v>
      </c>
      <c r="C7" s="48" t="s">
        <v>29</v>
      </c>
      <c r="D7" s="49" t="s">
        <v>25</v>
      </c>
      <c r="E7" s="9" t="s">
        <v>26</v>
      </c>
      <c r="F7" s="9" t="s">
        <v>27</v>
      </c>
      <c r="G7" s="49" t="s">
        <v>30</v>
      </c>
    </row>
    <row r="8" spans="1:7" ht="62.25" customHeight="1">
      <c r="A8" s="48" t="s">
        <v>11</v>
      </c>
      <c r="B8" s="48" t="s">
        <v>12</v>
      </c>
      <c r="C8" s="48" t="s">
        <v>31</v>
      </c>
      <c r="D8" s="49" t="s">
        <v>32</v>
      </c>
      <c r="E8" s="9" t="s">
        <v>26</v>
      </c>
      <c r="F8" s="9" t="s">
        <v>27</v>
      </c>
      <c r="G8" s="49" t="s">
        <v>28</v>
      </c>
    </row>
    <row r="9" spans="1:7" ht="25.5">
      <c r="A9" s="96" t="s">
        <v>14</v>
      </c>
      <c r="B9" s="9" t="s">
        <v>15</v>
      </c>
      <c r="C9" s="9" t="s">
        <v>15</v>
      </c>
      <c r="D9" s="49" t="s">
        <v>33</v>
      </c>
      <c r="E9" s="9" t="s">
        <v>26</v>
      </c>
      <c r="F9" s="9" t="s">
        <v>27</v>
      </c>
      <c r="G9" s="49" t="s">
        <v>28</v>
      </c>
    </row>
    <row r="10" spans="1:7">
      <c r="A10" s="96"/>
      <c r="B10" s="9" t="s">
        <v>17</v>
      </c>
      <c r="C10" s="9" t="s">
        <v>34</v>
      </c>
      <c r="D10" s="49" t="s">
        <v>25</v>
      </c>
      <c r="E10" s="9" t="s">
        <v>26</v>
      </c>
      <c r="F10" s="9" t="s">
        <v>27</v>
      </c>
      <c r="G10" s="49" t="s">
        <v>35</v>
      </c>
    </row>
  </sheetData>
  <mergeCells count="9">
    <mergeCell ref="A9:A10"/>
    <mergeCell ref="C3:G3"/>
    <mergeCell ref="C4:C5"/>
    <mergeCell ref="E4:E5"/>
    <mergeCell ref="F4:F5"/>
    <mergeCell ref="A4:A5"/>
    <mergeCell ref="B4:B5"/>
    <mergeCell ref="D4:D5"/>
    <mergeCell ref="G4:G5"/>
  </mergeCells>
  <dataValidations count="1">
    <dataValidation type="custom" allowBlank="1" showErrorMessage="1" sqref="C9:C10" xr:uid="{00000000-0002-0000-0100-000000000000}">
      <formula1>AND(GTE(LEN(C9),MIN((0),(20))),LTE(LEN(C9),MAX((0),(20))))</formula1>
    </dataValidation>
  </dataValidation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1000000}">
          <x14:formula1>
            <xm:f>'https://agenciadetierras.sharepoint.com/sites/UAFpoint/Documentos compartidos/MUNICIPIOS PRIORIZADOS/Casanare/Támara - Casanare/10. DTS Consolidado/ANEXOS/[20240218_IT_OFERTA_DEMANDA_PRODUCTO._TAMARA.xlsx]Hoja1'!#REF!</xm:f>
          </x14:formula1>
          <xm:sqref>E6:F10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4"/>
  <sheetViews>
    <sheetView topLeftCell="A3" zoomScale="70" zoomScaleNormal="70" workbookViewId="0">
      <selection activeCell="D14" sqref="D14"/>
    </sheetView>
  </sheetViews>
  <sheetFormatPr defaultColWidth="11" defaultRowHeight="14.25"/>
  <cols>
    <col min="1" max="1" width="11" style="55"/>
    <col min="2" max="2" width="26.28515625" style="58" customWidth="1"/>
    <col min="3" max="3" width="17.28515625" style="58" customWidth="1"/>
    <col min="4" max="4" width="21.140625" style="58" customWidth="1"/>
    <col min="5" max="5" width="21.5703125" style="58" customWidth="1"/>
    <col min="6" max="6" width="30.7109375" style="58" customWidth="1"/>
    <col min="7" max="16384" width="11" style="55"/>
  </cols>
  <sheetData>
    <row r="4" spans="2:6">
      <c r="B4" s="102" t="s">
        <v>36</v>
      </c>
      <c r="C4" s="102"/>
      <c r="D4" s="102"/>
      <c r="E4" s="102"/>
      <c r="F4" s="102"/>
    </row>
    <row r="5" spans="2:6" ht="25.5">
      <c r="B5" s="1" t="s">
        <v>37</v>
      </c>
      <c r="C5" s="1" t="s">
        <v>38</v>
      </c>
      <c r="D5" s="1" t="s">
        <v>39</v>
      </c>
      <c r="E5" s="1" t="s">
        <v>40</v>
      </c>
      <c r="F5" s="1" t="s">
        <v>41</v>
      </c>
    </row>
    <row r="6" spans="2:6" ht="25.5">
      <c r="B6" s="56" t="s">
        <v>42</v>
      </c>
      <c r="C6" s="56" t="s">
        <v>43</v>
      </c>
      <c r="D6" s="57" t="s">
        <v>44</v>
      </c>
      <c r="E6" s="49" t="s">
        <v>45</v>
      </c>
      <c r="F6" s="48" t="s">
        <v>46</v>
      </c>
    </row>
    <row r="7" spans="2:6" ht="30" customHeight="1">
      <c r="B7" s="56" t="s">
        <v>47</v>
      </c>
      <c r="C7" s="59" t="s">
        <v>48</v>
      </c>
      <c r="D7" s="56" t="s">
        <v>49</v>
      </c>
      <c r="E7" s="49" t="s">
        <v>50</v>
      </c>
      <c r="F7" s="48" t="s">
        <v>51</v>
      </c>
    </row>
    <row r="8" spans="2:6" ht="26.25" customHeight="1">
      <c r="B8" s="99" t="s">
        <v>52</v>
      </c>
      <c r="C8" s="56" t="s">
        <v>53</v>
      </c>
      <c r="D8" s="56" t="s">
        <v>54</v>
      </c>
      <c r="E8" s="49" t="s">
        <v>50</v>
      </c>
      <c r="F8" s="48" t="s">
        <v>46</v>
      </c>
    </row>
    <row r="9" spans="2:6" ht="44.25" customHeight="1">
      <c r="B9" s="100"/>
      <c r="C9" s="56" t="s">
        <v>53</v>
      </c>
      <c r="D9" s="56" t="s">
        <v>55</v>
      </c>
      <c r="E9" s="49" t="s">
        <v>50</v>
      </c>
      <c r="F9" s="48" t="s">
        <v>46</v>
      </c>
    </row>
    <row r="10" spans="2:6" ht="30" customHeight="1">
      <c r="B10" s="100"/>
      <c r="C10" s="56" t="s">
        <v>53</v>
      </c>
      <c r="D10" s="56" t="s">
        <v>56</v>
      </c>
      <c r="E10" s="49" t="s">
        <v>50</v>
      </c>
      <c r="F10" s="48" t="s">
        <v>46</v>
      </c>
    </row>
    <row r="11" spans="2:6" ht="39.75" customHeight="1">
      <c r="B11" s="101"/>
      <c r="C11" s="56" t="s">
        <v>53</v>
      </c>
      <c r="D11" s="56" t="s">
        <v>57</v>
      </c>
      <c r="E11" s="49" t="s">
        <v>50</v>
      </c>
      <c r="F11" s="48" t="s">
        <v>58</v>
      </c>
    </row>
    <row r="12" spans="2:6">
      <c r="B12" s="56" t="s">
        <v>59</v>
      </c>
      <c r="C12" s="56" t="s">
        <v>43</v>
      </c>
      <c r="D12" s="57" t="s">
        <v>60</v>
      </c>
      <c r="E12" s="49" t="s">
        <v>61</v>
      </c>
      <c r="F12" s="48" t="s">
        <v>46</v>
      </c>
    </row>
    <row r="13" spans="2:6">
      <c r="B13" s="56" t="s">
        <v>62</v>
      </c>
      <c r="C13" s="56" t="s">
        <v>63</v>
      </c>
      <c r="D13" s="56" t="s">
        <v>64</v>
      </c>
      <c r="E13" s="49" t="s">
        <v>50</v>
      </c>
      <c r="F13" s="48" t="s">
        <v>46</v>
      </c>
    </row>
    <row r="14" spans="2:6" ht="28.5">
      <c r="B14" s="56" t="s">
        <v>65</v>
      </c>
      <c r="C14" s="56" t="s">
        <v>63</v>
      </c>
      <c r="D14" s="56" t="s">
        <v>66</v>
      </c>
      <c r="E14" s="49" t="s">
        <v>50</v>
      </c>
      <c r="F14" s="48" t="s">
        <v>46</v>
      </c>
    </row>
  </sheetData>
  <mergeCells count="2">
    <mergeCell ref="B8:B11"/>
    <mergeCell ref="B4:F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'https://agenciadetierras.sharepoint.com/sites/UAFpoint/Documentos compartidos/MUNICIPIOS PRIORIZADOS/Casanare/Támara - Casanare/10. DTS Consolidado/ANEXOS/[20240218_IT_OFERTA_DEMANDA_PRODUCTO._TAMARA.xlsx]Hoja1'!#REF!</xm:f>
          </x14:formula1>
          <xm:sqref>C6 C8:C14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9"/>
  <sheetViews>
    <sheetView tabSelected="1" topLeftCell="A5" zoomScale="77" zoomScaleNormal="77" workbookViewId="0">
      <selection activeCell="F6" sqref="F6"/>
    </sheetView>
  </sheetViews>
  <sheetFormatPr defaultColWidth="11" defaultRowHeight="12.75"/>
  <cols>
    <col min="1" max="1" width="6.28515625" style="2" customWidth="1"/>
    <col min="2" max="2" width="25" style="2" customWidth="1"/>
    <col min="3" max="3" width="14.5703125" style="2" customWidth="1"/>
    <col min="4" max="4" width="15.140625" style="2" customWidth="1"/>
    <col min="5" max="5" width="11.28515625" style="2" customWidth="1"/>
    <col min="6" max="6" width="11" style="2"/>
    <col min="7" max="7" width="23.42578125" style="2" customWidth="1"/>
    <col min="8" max="16384" width="11" style="2"/>
  </cols>
  <sheetData>
    <row r="4" spans="2:7">
      <c r="B4" s="97" t="s">
        <v>67</v>
      </c>
      <c r="C4" s="97"/>
      <c r="D4" s="97"/>
      <c r="E4" s="97"/>
      <c r="F4" s="97"/>
      <c r="G4" s="97"/>
    </row>
    <row r="5" spans="2:7" ht="38.25">
      <c r="B5" s="1" t="s">
        <v>68</v>
      </c>
      <c r="C5" s="1" t="s">
        <v>69</v>
      </c>
      <c r="D5" s="1" t="s">
        <v>70</v>
      </c>
      <c r="E5" s="1" t="s">
        <v>71</v>
      </c>
      <c r="F5" s="1" t="s">
        <v>72</v>
      </c>
      <c r="G5" s="1" t="s">
        <v>73</v>
      </c>
    </row>
    <row r="6" spans="2:7" ht="24" customHeight="1">
      <c r="B6" s="60" t="s">
        <v>42</v>
      </c>
      <c r="C6" s="61" t="s">
        <v>44</v>
      </c>
      <c r="D6" s="62" t="s">
        <v>74</v>
      </c>
      <c r="E6" s="65" t="s">
        <v>75</v>
      </c>
      <c r="F6" s="63" t="s">
        <v>76</v>
      </c>
      <c r="G6" s="9" t="s">
        <v>77</v>
      </c>
    </row>
    <row r="7" spans="2:7" ht="24" customHeight="1">
      <c r="B7" s="60" t="s">
        <v>47</v>
      </c>
      <c r="C7" s="60" t="s">
        <v>49</v>
      </c>
      <c r="D7" s="62" t="s">
        <v>74</v>
      </c>
      <c r="E7" s="65" t="s">
        <v>78</v>
      </c>
      <c r="F7" s="63" t="s">
        <v>27</v>
      </c>
      <c r="G7" s="9" t="s">
        <v>77</v>
      </c>
    </row>
    <row r="8" spans="2:7" ht="24" customHeight="1">
      <c r="B8" s="103" t="s">
        <v>52</v>
      </c>
      <c r="C8" s="60" t="s">
        <v>54</v>
      </c>
      <c r="D8" s="62" t="s">
        <v>79</v>
      </c>
      <c r="E8" s="65" t="s">
        <v>80</v>
      </c>
      <c r="F8" s="63" t="s">
        <v>27</v>
      </c>
      <c r="G8" s="9" t="s">
        <v>81</v>
      </c>
    </row>
    <row r="9" spans="2:7" ht="24" customHeight="1">
      <c r="B9" s="104"/>
      <c r="C9" s="60" t="s">
        <v>55</v>
      </c>
      <c r="D9" s="62" t="s">
        <v>82</v>
      </c>
      <c r="E9" s="66" t="s">
        <v>83</v>
      </c>
      <c r="F9" s="63" t="s">
        <v>27</v>
      </c>
      <c r="G9" s="9" t="s">
        <v>77</v>
      </c>
    </row>
    <row r="10" spans="2:7" ht="24" customHeight="1">
      <c r="B10" s="104"/>
      <c r="C10" s="60" t="s">
        <v>56</v>
      </c>
      <c r="D10" s="62" t="s">
        <v>84</v>
      </c>
      <c r="E10" s="66" t="s">
        <v>83</v>
      </c>
      <c r="F10" s="63" t="s">
        <v>27</v>
      </c>
      <c r="G10" s="9" t="s">
        <v>77</v>
      </c>
    </row>
    <row r="11" spans="2:7" ht="25.5">
      <c r="B11" s="105"/>
      <c r="C11" s="60" t="s">
        <v>57</v>
      </c>
      <c r="D11" s="62" t="s">
        <v>85</v>
      </c>
      <c r="E11" s="65" t="s">
        <v>75</v>
      </c>
      <c r="F11" s="63" t="s">
        <v>27</v>
      </c>
      <c r="G11" s="9" t="s">
        <v>77</v>
      </c>
    </row>
    <row r="12" spans="2:7" ht="24" customHeight="1">
      <c r="B12" s="60" t="s">
        <v>59</v>
      </c>
      <c r="C12" s="61" t="s">
        <v>60</v>
      </c>
      <c r="D12" s="62" t="s">
        <v>86</v>
      </c>
      <c r="E12" s="63" t="s">
        <v>83</v>
      </c>
      <c r="F12" s="63" t="s">
        <v>27</v>
      </c>
      <c r="G12" s="9" t="s">
        <v>77</v>
      </c>
    </row>
    <row r="13" spans="2:7">
      <c r="B13" s="60" t="s">
        <v>62</v>
      </c>
      <c r="C13" s="60" t="s">
        <v>64</v>
      </c>
      <c r="D13" s="60" t="s">
        <v>64</v>
      </c>
      <c r="E13" s="63" t="s">
        <v>78</v>
      </c>
      <c r="F13" s="63" t="s">
        <v>27</v>
      </c>
      <c r="G13" s="9" t="s">
        <v>81</v>
      </c>
    </row>
    <row r="14" spans="2:7" ht="25.5">
      <c r="B14" s="60" t="s">
        <v>65</v>
      </c>
      <c r="C14" s="60" t="s">
        <v>66</v>
      </c>
      <c r="D14" s="60" t="s">
        <v>66</v>
      </c>
      <c r="E14" s="63" t="s">
        <v>80</v>
      </c>
      <c r="F14" s="63" t="s">
        <v>27</v>
      </c>
      <c r="G14" s="9" t="s">
        <v>77</v>
      </c>
    </row>
    <row r="17" spans="2:7">
      <c r="B17" s="106" t="s">
        <v>87</v>
      </c>
      <c r="C17" s="106"/>
      <c r="D17" s="106"/>
      <c r="E17" s="106"/>
      <c r="F17" s="106"/>
      <c r="G17" s="106"/>
    </row>
    <row r="19" spans="2:7">
      <c r="G19" s="2">
        <f>100/9</f>
        <v>11.111111111111111</v>
      </c>
    </row>
  </sheetData>
  <mergeCells count="3">
    <mergeCell ref="B4:G4"/>
    <mergeCell ref="B8:B11"/>
    <mergeCell ref="B17:G17"/>
  </mergeCells>
  <dataValidations count="1">
    <dataValidation type="list" allowBlank="1" showErrorMessage="1" sqref="E9:E10" xr:uid="{00000000-0002-0000-0300-000000000000}">
      <formula1>#REF!</formula1>
    </dataValidation>
  </dataValidation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1000000}">
          <x14:formula1>
            <xm:f>'https://agenciadetierras.sharepoint.com/sites/UAFpoint/Documentos compartidos/MUNICIPIOS PRIORIZADOS/Casanare/Támara - Casanare/10. DTS Consolidado/ANEXOS/[20240218_IT_OFERTA_DEMANDA_PRODUCTO._TAMARA.xlsx]Hoja1'!#REF!</xm:f>
          </x14:formula1>
          <xm:sqref>E11:E14 E6:E8 F6:F14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3"/>
  <sheetViews>
    <sheetView zoomScale="50" zoomScaleNormal="50" workbookViewId="0">
      <selection sqref="A1:H12"/>
    </sheetView>
  </sheetViews>
  <sheetFormatPr defaultColWidth="11.42578125" defaultRowHeight="12.75"/>
  <cols>
    <col min="1" max="1" width="14.140625" style="23" customWidth="1"/>
    <col min="2" max="2" width="26.42578125" style="28" customWidth="1"/>
    <col min="3" max="3" width="23.42578125" style="23" customWidth="1"/>
    <col min="4" max="4" width="17.42578125" style="23" customWidth="1"/>
    <col min="5" max="5" width="7.28515625" style="23" customWidth="1"/>
    <col min="6" max="6" width="17.140625" style="23" customWidth="1"/>
    <col min="7" max="7" width="10.85546875" style="23" customWidth="1"/>
    <col min="8" max="8" width="14" style="23" customWidth="1"/>
    <col min="9" max="9" width="12" style="23" customWidth="1"/>
    <col min="10" max="10" width="4.42578125" style="23" customWidth="1"/>
    <col min="11" max="11" width="11.42578125" style="23"/>
    <col min="12" max="12" width="11.28515625" style="23" customWidth="1"/>
    <col min="13" max="16384" width="11.42578125" style="23"/>
  </cols>
  <sheetData>
    <row r="1" spans="1:12" ht="33.6" customHeight="1">
      <c r="A1" s="53" t="s">
        <v>88</v>
      </c>
      <c r="B1" s="109" t="s">
        <v>89</v>
      </c>
      <c r="C1" s="109" t="s">
        <v>90</v>
      </c>
      <c r="D1" s="107" t="s">
        <v>91</v>
      </c>
      <c r="E1" s="108"/>
      <c r="F1" s="109" t="s">
        <v>92</v>
      </c>
      <c r="G1" s="1" t="s">
        <v>93</v>
      </c>
      <c r="H1" s="1" t="s">
        <v>94</v>
      </c>
      <c r="I1" s="1" t="s">
        <v>95</v>
      </c>
    </row>
    <row r="2" spans="1:12">
      <c r="A2" s="54"/>
      <c r="B2" s="110"/>
      <c r="C2" s="110"/>
      <c r="D2" s="1" t="s">
        <v>96</v>
      </c>
      <c r="E2" s="1" t="s">
        <v>97</v>
      </c>
      <c r="F2" s="110"/>
      <c r="G2" s="1" t="s">
        <v>98</v>
      </c>
      <c r="H2" s="1" t="s">
        <v>98</v>
      </c>
      <c r="I2" s="1" t="s">
        <v>99</v>
      </c>
      <c r="K2" s="27" t="s">
        <v>100</v>
      </c>
      <c r="L2" s="27" t="s">
        <v>101</v>
      </c>
    </row>
    <row r="3" spans="1:12" ht="25.5" customHeight="1">
      <c r="A3" s="96" t="s">
        <v>102</v>
      </c>
      <c r="B3" s="49" t="s">
        <v>103</v>
      </c>
      <c r="C3" s="77" t="s">
        <v>104</v>
      </c>
      <c r="D3" s="48" t="s">
        <v>105</v>
      </c>
      <c r="E3" s="33" t="s">
        <v>106</v>
      </c>
      <c r="F3" s="48" t="s">
        <v>107</v>
      </c>
      <c r="G3" s="34">
        <v>215</v>
      </c>
      <c r="H3" s="34">
        <v>19000</v>
      </c>
      <c r="I3" s="39">
        <f>G3/H3</f>
        <v>1.1315789473684211E-2</v>
      </c>
      <c r="K3" s="69">
        <v>9000</v>
      </c>
      <c r="L3" s="69">
        <v>23000</v>
      </c>
    </row>
    <row r="4" spans="1:12" ht="61.5" customHeight="1">
      <c r="A4" s="96"/>
      <c r="B4" s="49" t="s">
        <v>108</v>
      </c>
      <c r="C4" s="77" t="s">
        <v>109</v>
      </c>
      <c r="D4" s="48" t="s">
        <v>110</v>
      </c>
      <c r="E4" s="33" t="s">
        <v>111</v>
      </c>
      <c r="F4" s="48" t="s">
        <v>112</v>
      </c>
      <c r="G4" s="34"/>
      <c r="H4" s="34">
        <v>1900</v>
      </c>
      <c r="I4" s="26">
        <f>G4/H4</f>
        <v>0</v>
      </c>
      <c r="K4" s="69">
        <v>1500</v>
      </c>
      <c r="L4" s="69">
        <v>3000</v>
      </c>
    </row>
    <row r="5" spans="1:12" ht="25.5" customHeight="1">
      <c r="A5" s="48" t="s">
        <v>113</v>
      </c>
      <c r="B5" s="49" t="s">
        <v>114</v>
      </c>
      <c r="C5" s="77" t="s">
        <v>115</v>
      </c>
      <c r="D5" s="48" t="s">
        <v>116</v>
      </c>
      <c r="E5" s="33" t="s">
        <v>117</v>
      </c>
      <c r="F5" s="48" t="s">
        <v>107</v>
      </c>
      <c r="G5" s="34">
        <v>100</v>
      </c>
      <c r="H5" s="34">
        <v>2000</v>
      </c>
      <c r="I5" s="25">
        <f>G5/H5</f>
        <v>0.05</v>
      </c>
      <c r="K5" s="68">
        <v>1000</v>
      </c>
      <c r="L5" s="68">
        <v>2300</v>
      </c>
    </row>
    <row r="6" spans="1:12" ht="25.5" customHeight="1">
      <c r="A6" s="48" t="s">
        <v>118</v>
      </c>
      <c r="B6" s="49" t="s">
        <v>44</v>
      </c>
      <c r="C6" s="77" t="s">
        <v>74</v>
      </c>
      <c r="D6" s="48" t="s">
        <v>105</v>
      </c>
      <c r="E6" s="33" t="s">
        <v>106</v>
      </c>
      <c r="F6" s="48" t="s">
        <v>107</v>
      </c>
      <c r="G6" s="34">
        <v>1125</v>
      </c>
      <c r="H6" s="34">
        <v>24000</v>
      </c>
      <c r="I6" s="25">
        <f>G6/H6</f>
        <v>4.6875E-2</v>
      </c>
      <c r="K6" s="68">
        <v>3700</v>
      </c>
      <c r="L6" s="68">
        <v>24000</v>
      </c>
    </row>
    <row r="7" spans="1:12" ht="25.5" customHeight="1">
      <c r="A7" s="96" t="s">
        <v>119</v>
      </c>
      <c r="B7" s="49" t="s">
        <v>120</v>
      </c>
      <c r="C7" s="77" t="s">
        <v>74</v>
      </c>
      <c r="D7" s="48" t="s">
        <v>121</v>
      </c>
      <c r="E7" s="33" t="s">
        <v>106</v>
      </c>
      <c r="F7" s="48" t="s">
        <v>122</v>
      </c>
      <c r="G7" s="34">
        <v>0</v>
      </c>
      <c r="H7" s="34">
        <v>4000</v>
      </c>
      <c r="I7" s="26">
        <f>G7/H7</f>
        <v>0</v>
      </c>
      <c r="K7" s="68">
        <v>1500</v>
      </c>
      <c r="L7" s="68">
        <v>4000</v>
      </c>
    </row>
    <row r="8" spans="1:12" ht="25.5" customHeight="1">
      <c r="A8" s="96"/>
      <c r="B8" s="49" t="s">
        <v>123</v>
      </c>
      <c r="C8" s="77" t="s">
        <v>124</v>
      </c>
      <c r="D8" s="48" t="s">
        <v>125</v>
      </c>
      <c r="E8" s="33" t="s">
        <v>126</v>
      </c>
      <c r="F8" s="48" t="s">
        <v>122</v>
      </c>
      <c r="G8" s="34">
        <v>0</v>
      </c>
      <c r="H8" s="34">
        <v>15000</v>
      </c>
      <c r="I8" s="26">
        <f>G8/H8</f>
        <v>0</v>
      </c>
      <c r="K8" s="68">
        <v>12000</v>
      </c>
      <c r="L8" s="68">
        <v>15000</v>
      </c>
    </row>
    <row r="9" spans="1:12" ht="25.5" customHeight="1">
      <c r="A9" s="96" t="s">
        <v>127</v>
      </c>
      <c r="B9" s="49" t="s">
        <v>56</v>
      </c>
      <c r="C9" s="80" t="s">
        <v>128</v>
      </c>
      <c r="D9" s="48" t="s">
        <v>105</v>
      </c>
      <c r="E9" s="33" t="s">
        <v>106</v>
      </c>
      <c r="F9" s="48" t="s">
        <v>122</v>
      </c>
      <c r="G9" s="34"/>
      <c r="H9" s="34">
        <v>1800</v>
      </c>
      <c r="I9" s="26">
        <f>G9/H9</f>
        <v>0</v>
      </c>
      <c r="K9" s="69">
        <v>1200</v>
      </c>
      <c r="L9" s="69">
        <v>2000</v>
      </c>
    </row>
    <row r="10" spans="1:12" ht="25.5" customHeight="1">
      <c r="A10" s="96"/>
      <c r="B10" s="49" t="s">
        <v>129</v>
      </c>
      <c r="C10" s="77" t="s">
        <v>130</v>
      </c>
      <c r="D10" s="48" t="s">
        <v>131</v>
      </c>
      <c r="E10" s="33" t="s">
        <v>117</v>
      </c>
      <c r="F10" s="48" t="s">
        <v>132</v>
      </c>
      <c r="G10" s="34">
        <v>33</v>
      </c>
      <c r="H10" s="34">
        <f>15000/30</f>
        <v>500</v>
      </c>
      <c r="I10" s="70">
        <f>G10/H10</f>
        <v>6.6000000000000003E-2</v>
      </c>
      <c r="K10" s="68">
        <v>11000</v>
      </c>
      <c r="L10" s="68">
        <v>16000</v>
      </c>
    </row>
    <row r="11" spans="1:12" ht="25.5">
      <c r="A11" s="96" t="s">
        <v>133</v>
      </c>
      <c r="B11" s="49" t="s">
        <v>134</v>
      </c>
      <c r="C11" s="77" t="s">
        <v>34</v>
      </c>
      <c r="D11" s="48" t="s">
        <v>105</v>
      </c>
      <c r="E11" s="33" t="s">
        <v>106</v>
      </c>
      <c r="F11" s="48" t="s">
        <v>122</v>
      </c>
      <c r="G11" s="34">
        <v>0</v>
      </c>
      <c r="H11" s="34">
        <v>1400</v>
      </c>
      <c r="I11" s="71">
        <f t="shared" ref="I11:I12" si="0">G11/H11</f>
        <v>0</v>
      </c>
      <c r="K11" s="68">
        <v>1200</v>
      </c>
      <c r="L11" s="68">
        <v>1600</v>
      </c>
    </row>
    <row r="12" spans="1:12" ht="25.5">
      <c r="A12" s="96"/>
      <c r="B12" s="78" t="s">
        <v>135</v>
      </c>
      <c r="C12" s="77" t="s">
        <v>15</v>
      </c>
      <c r="D12" s="48" t="s">
        <v>105</v>
      </c>
      <c r="E12" s="33" t="s">
        <v>106</v>
      </c>
      <c r="F12" s="48" t="s">
        <v>122</v>
      </c>
      <c r="G12" s="34">
        <v>0</v>
      </c>
      <c r="H12" s="34">
        <v>14000</v>
      </c>
      <c r="I12" s="26">
        <f t="shared" si="0"/>
        <v>0</v>
      </c>
      <c r="K12" s="68">
        <v>10000</v>
      </c>
      <c r="L12" s="68">
        <v>16000</v>
      </c>
    </row>
    <row r="13" spans="1:12" ht="27.75" customHeight="1">
      <c r="A13" s="30"/>
      <c r="B13" s="64"/>
      <c r="C13" s="3"/>
      <c r="D13" s="30"/>
      <c r="E13" s="42"/>
      <c r="F13" s="30"/>
      <c r="G13" s="43"/>
      <c r="H13" s="43"/>
      <c r="I13" s="75"/>
      <c r="K13" s="76"/>
      <c r="L13" s="76"/>
    </row>
    <row r="14" spans="1:12" ht="51">
      <c r="B14" s="27" t="s">
        <v>89</v>
      </c>
      <c r="C14" s="27" t="s">
        <v>88</v>
      </c>
      <c r="D14" s="27" t="s">
        <v>136</v>
      </c>
      <c r="E14" s="27" t="s">
        <v>137</v>
      </c>
      <c r="G14" s="79"/>
      <c r="H14" s="79"/>
      <c r="I14" s="79"/>
      <c r="J14" s="79"/>
      <c r="K14" s="79"/>
      <c r="L14" s="79"/>
    </row>
    <row r="15" spans="1:12" ht="25.5">
      <c r="B15" s="36" t="s">
        <v>103</v>
      </c>
      <c r="C15" s="67" t="s">
        <v>102</v>
      </c>
      <c r="D15" s="36">
        <v>146829</v>
      </c>
      <c r="E15" s="36" t="s">
        <v>138</v>
      </c>
    </row>
    <row r="16" spans="1:12" ht="38.25">
      <c r="B16" s="36" t="s">
        <v>108</v>
      </c>
      <c r="C16" s="67" t="s">
        <v>102</v>
      </c>
      <c r="D16" s="36">
        <v>146829</v>
      </c>
      <c r="E16" s="36" t="s">
        <v>139</v>
      </c>
    </row>
    <row r="17" spans="2:5" ht="38.25">
      <c r="B17" s="36" t="s">
        <v>140</v>
      </c>
      <c r="C17" s="37" t="s">
        <v>127</v>
      </c>
      <c r="D17" s="36">
        <v>146618</v>
      </c>
      <c r="E17" s="36" t="s">
        <v>141</v>
      </c>
    </row>
    <row r="18" spans="2:5" ht="25.5">
      <c r="B18" s="36" t="s">
        <v>56</v>
      </c>
      <c r="C18" s="37" t="s">
        <v>127</v>
      </c>
      <c r="D18" s="36">
        <v>146628</v>
      </c>
      <c r="E18" s="36" t="s">
        <v>142</v>
      </c>
    </row>
    <row r="19" spans="2:5" ht="38.25">
      <c r="B19" s="36" t="s">
        <v>44</v>
      </c>
      <c r="C19" s="72" t="s">
        <v>118</v>
      </c>
      <c r="D19" s="36">
        <v>146637</v>
      </c>
      <c r="E19" s="36" t="s">
        <v>143</v>
      </c>
    </row>
    <row r="20" spans="2:5" ht="25.5">
      <c r="B20" s="36" t="s">
        <v>120</v>
      </c>
      <c r="C20" s="73" t="s">
        <v>119</v>
      </c>
      <c r="D20" s="36">
        <v>146766</v>
      </c>
      <c r="E20" s="36" t="s">
        <v>144</v>
      </c>
    </row>
    <row r="21" spans="2:5" ht="38.25">
      <c r="B21" s="36" t="s">
        <v>145</v>
      </c>
      <c r="C21" s="73" t="s">
        <v>119</v>
      </c>
      <c r="D21" s="36">
        <v>146766</v>
      </c>
      <c r="E21" s="36" t="s">
        <v>146</v>
      </c>
    </row>
    <row r="22" spans="2:5" ht="25.5">
      <c r="B22" s="36" t="s">
        <v>147</v>
      </c>
      <c r="C22" s="38" t="s">
        <v>133</v>
      </c>
      <c r="D22" s="36">
        <v>146674</v>
      </c>
      <c r="E22" s="36" t="s">
        <v>148</v>
      </c>
    </row>
    <row r="23" spans="2:5" ht="25.5">
      <c r="B23" s="36" t="s">
        <v>114</v>
      </c>
      <c r="C23" s="74" t="s">
        <v>113</v>
      </c>
      <c r="D23" s="36">
        <v>146738</v>
      </c>
      <c r="E23" s="36" t="s">
        <v>149</v>
      </c>
    </row>
  </sheetData>
  <autoFilter ref="B14:E23" xr:uid="{00000000-0009-0000-0000-000004000000}"/>
  <mergeCells count="8">
    <mergeCell ref="A7:A8"/>
    <mergeCell ref="A9:A10"/>
    <mergeCell ref="A11:A12"/>
    <mergeCell ref="D1:E1"/>
    <mergeCell ref="F1:F2"/>
    <mergeCell ref="B1:B2"/>
    <mergeCell ref="C1:C2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14"/>
  <sheetViews>
    <sheetView zoomScale="80" zoomScaleNormal="80" workbookViewId="0">
      <selection activeCell="C23" sqref="C23"/>
    </sheetView>
  </sheetViews>
  <sheetFormatPr defaultColWidth="11.42578125" defaultRowHeight="14.25"/>
  <cols>
    <col min="1" max="1" width="8.85546875" customWidth="1"/>
    <col min="2" max="2" width="11" customWidth="1"/>
    <col min="3" max="3" width="24" customWidth="1"/>
    <col min="4" max="4" width="19.8554687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0" max="12" width="11.42578125" customWidth="1"/>
    <col min="13" max="13" width="10" customWidth="1"/>
    <col min="14" max="14" width="6" customWidth="1"/>
  </cols>
  <sheetData>
    <row r="2" spans="2:13">
      <c r="B2" s="111" t="s">
        <v>150</v>
      </c>
      <c r="C2" s="112"/>
      <c r="D2" s="112"/>
      <c r="E2" s="112"/>
      <c r="F2" s="112"/>
      <c r="G2" s="112"/>
    </row>
    <row r="3" spans="2:13" ht="28.5" customHeight="1">
      <c r="B3" s="98" t="s">
        <v>88</v>
      </c>
      <c r="C3" s="98" t="s">
        <v>89</v>
      </c>
      <c r="D3" s="98" t="s">
        <v>90</v>
      </c>
      <c r="E3" s="1" t="s">
        <v>151</v>
      </c>
      <c r="F3" s="1" t="s">
        <v>152</v>
      </c>
      <c r="G3" s="1" t="s">
        <v>94</v>
      </c>
      <c r="H3" s="3"/>
      <c r="I3" s="98" t="s">
        <v>89</v>
      </c>
      <c r="J3" s="1" t="s">
        <v>151</v>
      </c>
      <c r="K3" s="1" t="s">
        <v>152</v>
      </c>
      <c r="L3" s="1" t="s">
        <v>94</v>
      </c>
      <c r="M3" s="98" t="s">
        <v>153</v>
      </c>
    </row>
    <row r="4" spans="2:13" ht="15.75" customHeight="1">
      <c r="B4" s="98"/>
      <c r="C4" s="98"/>
      <c r="D4" s="98"/>
      <c r="E4" s="1" t="s">
        <v>98</v>
      </c>
      <c r="F4" s="1" t="s">
        <v>98</v>
      </c>
      <c r="G4" s="1" t="s">
        <v>98</v>
      </c>
      <c r="H4" s="3"/>
      <c r="I4" s="98"/>
      <c r="J4" s="1" t="s">
        <v>98</v>
      </c>
      <c r="K4" s="1" t="s">
        <v>98</v>
      </c>
      <c r="L4" s="1" t="s">
        <v>98</v>
      </c>
      <c r="M4" s="98"/>
    </row>
    <row r="5" spans="2:13" ht="14.25" customHeight="1">
      <c r="B5" s="96" t="s">
        <v>102</v>
      </c>
      <c r="C5" s="49" t="s">
        <v>103</v>
      </c>
      <c r="D5" s="77" t="s">
        <v>104</v>
      </c>
      <c r="E5" s="69">
        <v>9000</v>
      </c>
      <c r="F5" s="69">
        <v>23000</v>
      </c>
      <c r="G5" s="34">
        <v>19000</v>
      </c>
      <c r="H5" s="3"/>
      <c r="I5" s="49" t="s">
        <v>103</v>
      </c>
      <c r="J5" s="69">
        <v>9000</v>
      </c>
      <c r="K5" s="69">
        <v>23000</v>
      </c>
      <c r="L5" s="34">
        <v>19000</v>
      </c>
      <c r="M5" s="44">
        <f>K5/J5*100-100</f>
        <v>155.55555555555554</v>
      </c>
    </row>
    <row r="6" spans="2:13" ht="28.5" customHeight="1">
      <c r="B6" s="96"/>
      <c r="C6" s="49" t="s">
        <v>108</v>
      </c>
      <c r="D6" s="77" t="s">
        <v>109</v>
      </c>
      <c r="E6" s="69">
        <v>1500</v>
      </c>
      <c r="F6" s="69">
        <v>3000</v>
      </c>
      <c r="G6" s="34">
        <v>1900</v>
      </c>
      <c r="H6" s="3"/>
      <c r="I6" s="49" t="s">
        <v>108</v>
      </c>
      <c r="J6" s="69">
        <v>1500</v>
      </c>
      <c r="K6" s="69">
        <v>3000</v>
      </c>
      <c r="L6" s="34">
        <v>1900</v>
      </c>
      <c r="M6" s="10">
        <f t="shared" ref="M6:M11" si="0">K6/J6*100-100</f>
        <v>100</v>
      </c>
    </row>
    <row r="7" spans="2:13" ht="24.75" customHeight="1">
      <c r="B7" s="48" t="s">
        <v>113</v>
      </c>
      <c r="C7" s="49" t="s">
        <v>114</v>
      </c>
      <c r="D7" s="77" t="s">
        <v>115</v>
      </c>
      <c r="E7" s="68">
        <v>1000</v>
      </c>
      <c r="F7" s="68">
        <v>2300</v>
      </c>
      <c r="G7" s="34">
        <v>2000</v>
      </c>
      <c r="H7" s="3"/>
      <c r="I7" s="49" t="s">
        <v>114</v>
      </c>
      <c r="J7" s="68">
        <v>1000</v>
      </c>
      <c r="K7" s="68">
        <v>2300</v>
      </c>
      <c r="L7" s="34">
        <v>2000</v>
      </c>
      <c r="M7" s="10">
        <f t="shared" si="0"/>
        <v>129.99999999999997</v>
      </c>
    </row>
    <row r="8" spans="2:13">
      <c r="B8" s="48" t="s">
        <v>118</v>
      </c>
      <c r="C8" s="49" t="s">
        <v>44</v>
      </c>
      <c r="D8" s="77" t="s">
        <v>74</v>
      </c>
      <c r="E8" s="68">
        <v>3700</v>
      </c>
      <c r="F8" s="68">
        <v>24000</v>
      </c>
      <c r="G8" s="34">
        <v>24000</v>
      </c>
      <c r="H8" s="3"/>
      <c r="I8" s="49" t="s">
        <v>44</v>
      </c>
      <c r="J8" s="68">
        <v>3700</v>
      </c>
      <c r="K8" s="68">
        <v>24000</v>
      </c>
      <c r="L8" s="34">
        <v>24000</v>
      </c>
      <c r="M8" s="40">
        <f t="shared" si="0"/>
        <v>548.64864864864865</v>
      </c>
    </row>
    <row r="9" spans="2:13">
      <c r="B9" s="96" t="s">
        <v>119</v>
      </c>
      <c r="C9" s="49" t="s">
        <v>120</v>
      </c>
      <c r="D9" s="77" t="s">
        <v>74</v>
      </c>
      <c r="E9" s="68">
        <v>1500</v>
      </c>
      <c r="F9" s="68">
        <v>4000</v>
      </c>
      <c r="G9" s="34">
        <v>4000</v>
      </c>
      <c r="H9" s="3"/>
      <c r="I9" s="49" t="s">
        <v>120</v>
      </c>
      <c r="J9" s="68">
        <v>1500</v>
      </c>
      <c r="K9" s="68">
        <v>4000</v>
      </c>
      <c r="L9" s="34">
        <v>4000</v>
      </c>
      <c r="M9" s="44">
        <f t="shared" si="0"/>
        <v>166.66666666666663</v>
      </c>
    </row>
    <row r="10" spans="2:13" ht="24.75" customHeight="1">
      <c r="B10" s="96"/>
      <c r="C10" s="49" t="s">
        <v>123</v>
      </c>
      <c r="D10" s="77" t="s">
        <v>124</v>
      </c>
      <c r="E10" s="68">
        <v>12000</v>
      </c>
      <c r="F10" s="68">
        <v>15000</v>
      </c>
      <c r="G10" s="34">
        <v>15000</v>
      </c>
      <c r="H10" s="3"/>
      <c r="I10" s="49" t="s">
        <v>123</v>
      </c>
      <c r="J10" s="68">
        <v>12000</v>
      </c>
      <c r="K10" s="68">
        <v>15000</v>
      </c>
      <c r="L10" s="34">
        <v>15000</v>
      </c>
      <c r="M10" s="45">
        <f t="shared" si="0"/>
        <v>25</v>
      </c>
    </row>
    <row r="11" spans="2:13">
      <c r="B11" s="96" t="s">
        <v>127</v>
      </c>
      <c r="C11" s="49" t="s">
        <v>56</v>
      </c>
      <c r="D11" s="80" t="s">
        <v>128</v>
      </c>
      <c r="E11" s="69">
        <v>1200</v>
      </c>
      <c r="F11" s="69">
        <v>2000</v>
      </c>
      <c r="G11" s="34">
        <v>1800</v>
      </c>
      <c r="H11" s="3"/>
      <c r="I11" s="49" t="s">
        <v>56</v>
      </c>
      <c r="J11" s="69">
        <v>1200</v>
      </c>
      <c r="K11" s="69">
        <v>2000</v>
      </c>
      <c r="L11" s="34">
        <v>1800</v>
      </c>
      <c r="M11" s="10">
        <f t="shared" si="0"/>
        <v>66.666666666666686</v>
      </c>
    </row>
    <row r="12" spans="2:13">
      <c r="B12" s="96"/>
      <c r="C12" s="49" t="s">
        <v>129</v>
      </c>
      <c r="D12" s="77" t="s">
        <v>130</v>
      </c>
      <c r="E12" s="68">
        <v>11000</v>
      </c>
      <c r="F12" s="68">
        <v>16000</v>
      </c>
      <c r="G12" s="34">
        <f>15000/30</f>
        <v>500</v>
      </c>
      <c r="H12" s="3"/>
      <c r="I12" s="49" t="s">
        <v>129</v>
      </c>
      <c r="J12" s="68">
        <v>11000</v>
      </c>
      <c r="K12" s="68">
        <v>16000</v>
      </c>
      <c r="L12" s="34">
        <f>15000/30</f>
        <v>500</v>
      </c>
      <c r="M12" s="81">
        <f>K12/J12*100-100</f>
        <v>45.454545454545467</v>
      </c>
    </row>
    <row r="13" spans="2:13" ht="25.5">
      <c r="B13" s="96" t="s">
        <v>133</v>
      </c>
      <c r="C13" s="49" t="s">
        <v>134</v>
      </c>
      <c r="D13" s="77" t="s">
        <v>34</v>
      </c>
      <c r="E13" s="68">
        <v>1200</v>
      </c>
      <c r="F13" s="68">
        <v>1600</v>
      </c>
      <c r="G13" s="34">
        <v>1400</v>
      </c>
      <c r="I13" s="49" t="s">
        <v>134</v>
      </c>
      <c r="J13" s="68">
        <v>1200</v>
      </c>
      <c r="K13" s="68">
        <v>1600</v>
      </c>
      <c r="L13" s="34">
        <v>1400</v>
      </c>
      <c r="M13" s="45">
        <f t="shared" ref="M13:M14" si="1">K13/J13*100-100</f>
        <v>33.333333333333314</v>
      </c>
    </row>
    <row r="14" spans="2:13" ht="25.5">
      <c r="B14" s="96"/>
      <c r="C14" s="78" t="s">
        <v>135</v>
      </c>
      <c r="D14" s="77" t="s">
        <v>15</v>
      </c>
      <c r="E14" s="68">
        <v>10000</v>
      </c>
      <c r="F14" s="68">
        <v>16000</v>
      </c>
      <c r="G14" s="34">
        <v>14000</v>
      </c>
      <c r="I14" s="78" t="s">
        <v>135</v>
      </c>
      <c r="J14" s="68">
        <v>10000</v>
      </c>
      <c r="K14" s="68">
        <v>16000</v>
      </c>
      <c r="L14" s="34">
        <v>14000</v>
      </c>
      <c r="M14" s="10">
        <f t="shared" si="1"/>
        <v>60</v>
      </c>
    </row>
  </sheetData>
  <mergeCells count="10">
    <mergeCell ref="M3:M4"/>
    <mergeCell ref="I3:I4"/>
    <mergeCell ref="B3:B4"/>
    <mergeCell ref="C3:C4"/>
    <mergeCell ref="D3:D4"/>
    <mergeCell ref="B5:B6"/>
    <mergeCell ref="B9:B10"/>
    <mergeCell ref="B11:B12"/>
    <mergeCell ref="B13:B14"/>
    <mergeCell ref="B2:G2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Y32"/>
  <sheetViews>
    <sheetView zoomScale="60" zoomScaleNormal="60" workbookViewId="0">
      <selection activeCell="D15" sqref="D15"/>
    </sheetView>
  </sheetViews>
  <sheetFormatPr defaultColWidth="11.42578125" defaultRowHeight="12.75"/>
  <cols>
    <col min="1" max="1" width="6.140625" style="2" customWidth="1"/>
    <col min="2" max="2" width="23.140625" style="2" customWidth="1"/>
    <col min="3" max="7" width="12" style="2" bestFit="1" customWidth="1"/>
    <col min="8" max="8" width="11.42578125" style="2"/>
    <col min="9" max="9" width="14.85546875" style="2" customWidth="1"/>
    <col min="10" max="10" width="12.140625" style="2" bestFit="1" customWidth="1"/>
    <col min="11" max="13" width="11.42578125" style="2"/>
    <col min="14" max="14" width="11.42578125" style="41"/>
    <col min="15" max="16384" width="11.42578125" style="2"/>
  </cols>
  <sheetData>
    <row r="2" spans="2:25" ht="25.5">
      <c r="B2" s="50" t="s">
        <v>154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6" t="s">
        <v>155</v>
      </c>
      <c r="I2" s="4" t="s">
        <v>156</v>
      </c>
      <c r="K2" s="47" t="s">
        <v>89</v>
      </c>
      <c r="L2" s="4" t="s">
        <v>155</v>
      </c>
      <c r="N2" s="4" t="s">
        <v>89</v>
      </c>
      <c r="O2" s="4" t="s">
        <v>155</v>
      </c>
    </row>
    <row r="3" spans="2:25" ht="25.5">
      <c r="B3" s="18" t="s">
        <v>108</v>
      </c>
      <c r="C3" s="20">
        <v>1989.7247085939421</v>
      </c>
      <c r="D3" s="20">
        <v>1726.1804837189311</v>
      </c>
      <c r="E3" s="20">
        <v>1813.85439375446</v>
      </c>
      <c r="F3" s="20">
        <v>3407.910782671564</v>
      </c>
      <c r="G3" s="20">
        <v>3613.5076930771638</v>
      </c>
      <c r="H3" s="20">
        <f t="shared" ref="H3:H11" si="0">AVERAGE(C3:G3)</f>
        <v>2510.2356123632126</v>
      </c>
      <c r="I3" s="20">
        <f t="shared" ref="I3:I11" si="1">(C3+D3+E3+F3+G3)/5</f>
        <v>2510.2356123632126</v>
      </c>
      <c r="K3" s="83" t="s">
        <v>56</v>
      </c>
      <c r="L3" s="20">
        <v>1179.2793168260882</v>
      </c>
      <c r="N3" s="19" t="s">
        <v>123</v>
      </c>
      <c r="O3" s="20">
        <v>7303</v>
      </c>
    </row>
    <row r="4" spans="2:25" ht="46.5" customHeight="1">
      <c r="B4" s="83" t="s">
        <v>44</v>
      </c>
      <c r="C4" s="20">
        <v>6578</v>
      </c>
      <c r="D4" s="20">
        <v>8083</v>
      </c>
      <c r="E4" s="20">
        <v>7795</v>
      </c>
      <c r="F4" s="20">
        <v>8802</v>
      </c>
      <c r="G4" s="20">
        <v>11985</v>
      </c>
      <c r="H4" s="20">
        <f t="shared" si="0"/>
        <v>8648.6</v>
      </c>
      <c r="I4" s="20">
        <f t="shared" si="1"/>
        <v>8648.6</v>
      </c>
      <c r="K4" s="18" t="s">
        <v>114</v>
      </c>
      <c r="L4" s="20">
        <v>1718.0571377206047</v>
      </c>
      <c r="N4" s="19" t="s">
        <v>135</v>
      </c>
      <c r="O4" s="20">
        <v>6276.5833333333339</v>
      </c>
    </row>
    <row r="5" spans="2:25" ht="36" customHeight="1">
      <c r="B5" s="83" t="s">
        <v>103</v>
      </c>
      <c r="C5" s="20">
        <v>1971.187895524105</v>
      </c>
      <c r="D5" s="20">
        <v>1224.1677299308881</v>
      </c>
      <c r="E5" s="20">
        <v>1112.44345976604</v>
      </c>
      <c r="F5" s="20">
        <v>3248.1182959945691</v>
      </c>
      <c r="G5" s="20">
        <v>2193.7060140754961</v>
      </c>
      <c r="H5" s="20">
        <f t="shared" si="0"/>
        <v>1949.9246790582197</v>
      </c>
      <c r="I5" s="20">
        <f t="shared" si="1"/>
        <v>1949.9246790582197</v>
      </c>
      <c r="K5" s="83" t="s">
        <v>103</v>
      </c>
      <c r="L5" s="20">
        <v>1949.9246790582197</v>
      </c>
      <c r="N5" s="19" t="s">
        <v>134</v>
      </c>
      <c r="O5" s="20">
        <v>1395.6803748554064</v>
      </c>
    </row>
    <row r="6" spans="2:25" ht="34.5" customHeight="1">
      <c r="B6" s="18" t="s">
        <v>114</v>
      </c>
      <c r="C6" s="20">
        <v>1143.6965811965811</v>
      </c>
      <c r="D6" s="20">
        <v>1348.083333333333</v>
      </c>
      <c r="E6" s="20">
        <v>1711.272727272727</v>
      </c>
      <c r="F6" s="20">
        <v>2210.233046800382</v>
      </c>
      <c r="G6" s="20">
        <v>2177</v>
      </c>
      <c r="H6" s="20">
        <f t="shared" si="0"/>
        <v>1718.0571377206047</v>
      </c>
      <c r="I6" s="20">
        <f t="shared" si="1"/>
        <v>1718.0571377206047</v>
      </c>
      <c r="K6" s="18" t="s">
        <v>108</v>
      </c>
      <c r="L6" s="20">
        <v>2510.2356123632126</v>
      </c>
      <c r="N6" s="19" t="s">
        <v>140</v>
      </c>
      <c r="O6" s="20">
        <v>400.11666666666667</v>
      </c>
    </row>
    <row r="7" spans="2:25" ht="34.5" customHeight="1">
      <c r="B7" s="83" t="s">
        <v>56</v>
      </c>
      <c r="C7" s="20">
        <v>914.30295713020564</v>
      </c>
      <c r="D7" s="20">
        <v>868.97626666280951</v>
      </c>
      <c r="E7" s="20">
        <v>1028.109390362903</v>
      </c>
      <c r="F7" s="20">
        <v>1428.3035120686179</v>
      </c>
      <c r="G7" s="20">
        <v>1656.7044579059061</v>
      </c>
      <c r="H7" s="20">
        <f t="shared" si="0"/>
        <v>1179.2793168260882</v>
      </c>
      <c r="I7" s="20">
        <f t="shared" si="1"/>
        <v>1179.2793168260882</v>
      </c>
      <c r="K7" s="83" t="s">
        <v>44</v>
      </c>
      <c r="L7" s="20">
        <v>8648.6</v>
      </c>
      <c r="N7" s="82"/>
      <c r="O7" s="51"/>
    </row>
    <row r="8" spans="2:25" ht="34.5" customHeight="1">
      <c r="B8" s="19" t="s">
        <v>140</v>
      </c>
      <c r="C8" s="20">
        <v>305.5</v>
      </c>
      <c r="D8" s="20">
        <v>288.83333333333331</v>
      </c>
      <c r="E8" s="20">
        <v>364.25</v>
      </c>
      <c r="F8" s="20">
        <v>490</v>
      </c>
      <c r="G8" s="20">
        <v>552</v>
      </c>
      <c r="H8" s="20">
        <f t="shared" si="0"/>
        <v>400.11666666666667</v>
      </c>
      <c r="I8" s="20">
        <f t="shared" si="1"/>
        <v>400.11666666666667</v>
      </c>
      <c r="J8" s="36"/>
      <c r="K8" s="52"/>
      <c r="L8" s="32"/>
      <c r="N8" s="28"/>
      <c r="O8" s="51"/>
    </row>
    <row r="9" spans="2:25" ht="34.5" customHeight="1">
      <c r="B9" s="19" t="s">
        <v>135</v>
      </c>
      <c r="C9" s="20">
        <v>4383.916666666667</v>
      </c>
      <c r="D9" s="20">
        <v>4667.416666666667</v>
      </c>
      <c r="E9" s="20">
        <v>6470.166666666667</v>
      </c>
      <c r="F9" s="20">
        <v>8027.166666666667</v>
      </c>
      <c r="G9" s="20">
        <v>7834.25</v>
      </c>
      <c r="H9" s="20">
        <f t="shared" si="0"/>
        <v>6276.5833333333339</v>
      </c>
      <c r="I9" s="20">
        <f t="shared" si="1"/>
        <v>6276.5833333333339</v>
      </c>
      <c r="K9" s="52"/>
      <c r="L9" s="32"/>
      <c r="M9" s="32"/>
      <c r="N9" s="32"/>
      <c r="O9" s="32"/>
      <c r="P9" s="32"/>
      <c r="Q9" s="32"/>
      <c r="R9" s="32"/>
    </row>
    <row r="10" spans="2:25" ht="34.5" customHeight="1">
      <c r="B10" s="19" t="s">
        <v>134</v>
      </c>
      <c r="C10" s="20">
        <v>1004.131423865645</v>
      </c>
      <c r="D10" s="20">
        <v>1125.1735960268761</v>
      </c>
      <c r="E10" s="20">
        <v>1177.052051036037</v>
      </c>
      <c r="F10" s="20">
        <v>1653.337074016295</v>
      </c>
      <c r="G10" s="20">
        <v>2018.707729332179</v>
      </c>
      <c r="H10" s="20">
        <f t="shared" si="0"/>
        <v>1395.6803748554064</v>
      </c>
      <c r="I10" s="20">
        <f t="shared" si="1"/>
        <v>1395.6803748554064</v>
      </c>
      <c r="J10" s="36"/>
      <c r="K10" s="52"/>
      <c r="L10" s="32"/>
      <c r="N10" s="28"/>
      <c r="O10" s="51"/>
    </row>
    <row r="11" spans="2:25" ht="25.5">
      <c r="B11" s="19" t="s">
        <v>123</v>
      </c>
      <c r="C11" s="20">
        <v>5174</v>
      </c>
      <c r="D11" s="20">
        <v>5481</v>
      </c>
      <c r="E11" s="20">
        <v>7564</v>
      </c>
      <c r="F11" s="20">
        <v>8609</v>
      </c>
      <c r="G11" s="20">
        <v>9687</v>
      </c>
      <c r="H11" s="20">
        <f t="shared" si="0"/>
        <v>7303</v>
      </c>
      <c r="I11" s="20">
        <f t="shared" si="1"/>
        <v>7303</v>
      </c>
      <c r="J11" s="36"/>
      <c r="O11" s="30"/>
      <c r="R11" s="28"/>
      <c r="S11" s="29"/>
      <c r="T11" s="29"/>
      <c r="U11" s="29"/>
      <c r="V11" s="29"/>
      <c r="W11" s="29"/>
      <c r="X11" s="29"/>
      <c r="Y11" s="29"/>
    </row>
    <row r="12" spans="2:25">
      <c r="B12" s="17"/>
      <c r="D12" s="2" t="s">
        <v>157</v>
      </c>
      <c r="J12" s="64"/>
      <c r="O12" s="30"/>
    </row>
    <row r="13" spans="2:25" ht="13.5" thickBot="1">
      <c r="B13" s="17"/>
      <c r="J13" s="36"/>
      <c r="O13" s="30"/>
    </row>
    <row r="14" spans="2:25">
      <c r="B14" s="14" t="s">
        <v>158</v>
      </c>
      <c r="C14" s="6"/>
      <c r="D14" s="6"/>
      <c r="E14" s="6"/>
      <c r="F14" s="6"/>
      <c r="G14" s="6"/>
      <c r="H14" s="6"/>
      <c r="I14" s="6"/>
    </row>
    <row r="15" spans="2:25">
      <c r="B15" s="13" t="s">
        <v>159</v>
      </c>
      <c r="C15" s="6"/>
      <c r="D15" s="6"/>
      <c r="E15" s="6"/>
      <c r="F15" s="6"/>
      <c r="G15" s="6"/>
      <c r="H15" s="6"/>
      <c r="I15" s="6"/>
    </row>
    <row r="16" spans="2:25">
      <c r="B16" s="16" t="s">
        <v>160</v>
      </c>
      <c r="D16" s="6"/>
      <c r="E16" s="6"/>
      <c r="F16" s="6"/>
      <c r="G16" s="6"/>
      <c r="H16" s="6"/>
      <c r="I16" s="6"/>
    </row>
    <row r="17" spans="2:9" ht="39" thickBot="1">
      <c r="B17" s="15" t="s">
        <v>161</v>
      </c>
      <c r="D17" s="6"/>
      <c r="E17" s="6"/>
      <c r="F17" s="6"/>
      <c r="G17" s="6"/>
      <c r="H17" s="6"/>
      <c r="I17" s="6"/>
    </row>
    <row r="18" spans="2:9">
      <c r="B18" s="17"/>
      <c r="D18" s="6"/>
      <c r="E18" s="6"/>
      <c r="F18" s="6"/>
      <c r="G18" s="6"/>
      <c r="H18" s="6"/>
      <c r="I18" s="6"/>
    </row>
    <row r="19" spans="2:9">
      <c r="B19" s="17"/>
      <c r="D19" s="6"/>
      <c r="E19" s="6"/>
      <c r="F19" s="6"/>
      <c r="G19" s="6"/>
      <c r="H19" s="6"/>
      <c r="I19" s="6"/>
    </row>
    <row r="20" spans="2:9">
      <c r="B20" s="17"/>
      <c r="D20" s="6"/>
      <c r="E20" s="6"/>
      <c r="F20" s="6"/>
      <c r="G20" s="6"/>
      <c r="H20" s="6"/>
      <c r="I20" s="6"/>
    </row>
    <row r="21" spans="2:9">
      <c r="B21" s="17"/>
    </row>
    <row r="22" spans="2:9">
      <c r="B22" s="17"/>
    </row>
    <row r="23" spans="2:9">
      <c r="B23" s="4" t="s">
        <v>89</v>
      </c>
      <c r="C23" s="4" t="s">
        <v>155</v>
      </c>
    </row>
    <row r="24" spans="2:9" ht="14.25">
      <c r="B24" s="83" t="s">
        <v>56</v>
      </c>
      <c r="C24" s="20">
        <v>1179.2793168260882</v>
      </c>
    </row>
    <row r="25" spans="2:9" ht="14.25">
      <c r="B25" s="18" t="s">
        <v>114</v>
      </c>
      <c r="C25" s="20">
        <v>1718.0571377206047</v>
      </c>
    </row>
    <row r="26" spans="2:9" ht="14.25">
      <c r="B26" s="83" t="s">
        <v>103</v>
      </c>
      <c r="C26" s="20">
        <v>1949.9246790582197</v>
      </c>
    </row>
    <row r="27" spans="2:9" ht="14.25">
      <c r="B27" s="18" t="s">
        <v>108</v>
      </c>
      <c r="C27" s="20">
        <v>2510.2356123632126</v>
      </c>
    </row>
    <row r="28" spans="2:9" ht="14.25">
      <c r="B28" s="83" t="s">
        <v>44</v>
      </c>
      <c r="C28" s="20">
        <v>8648.6</v>
      </c>
    </row>
    <row r="29" spans="2:9" ht="25.5">
      <c r="B29" s="19" t="s">
        <v>123</v>
      </c>
      <c r="C29" s="20">
        <v>7303</v>
      </c>
    </row>
    <row r="30" spans="2:9" ht="25.5">
      <c r="B30" s="19" t="s">
        <v>135</v>
      </c>
      <c r="C30" s="20">
        <v>6276.5833333333339</v>
      </c>
    </row>
    <row r="31" spans="2:9" ht="25.5">
      <c r="B31" s="19" t="s">
        <v>134</v>
      </c>
      <c r="C31" s="20">
        <v>1395.6803748554064</v>
      </c>
    </row>
    <row r="32" spans="2:9" ht="14.25">
      <c r="B32" s="19" t="s">
        <v>140</v>
      </c>
      <c r="C32" s="20">
        <v>400.11666666666667</v>
      </c>
    </row>
  </sheetData>
  <autoFilter ref="K2:L7" xr:uid="{00000000-0009-0000-0000-000006000000}">
    <sortState xmlns:xlrd2="http://schemas.microsoft.com/office/spreadsheetml/2017/richdata2" ref="K3:L7">
      <sortCondition ref="L2:L7"/>
    </sortState>
  </autoFilter>
  <sortState xmlns:xlrd2="http://schemas.microsoft.com/office/spreadsheetml/2017/richdata2" ref="B29:C33">
    <sortCondition descending="1" ref="C29:C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24"/>
  <sheetViews>
    <sheetView zoomScale="70" zoomScaleNormal="70" workbookViewId="0">
      <selection activeCell="B31" sqref="B31"/>
    </sheetView>
  </sheetViews>
  <sheetFormatPr defaultColWidth="11.42578125" defaultRowHeight="12.75"/>
  <cols>
    <col min="1" max="1" width="6.42578125" style="2" customWidth="1"/>
    <col min="2" max="2" width="26.7109375" style="2" customWidth="1"/>
    <col min="3" max="8" width="11.42578125" style="2" customWidth="1"/>
    <col min="9" max="16384" width="11.42578125" style="2"/>
  </cols>
  <sheetData>
    <row r="2" spans="2:9" ht="15" customHeight="1">
      <c r="B2" s="7" t="s">
        <v>154</v>
      </c>
      <c r="C2" s="7">
        <v>2019</v>
      </c>
      <c r="D2" s="7">
        <v>2020</v>
      </c>
      <c r="E2" s="7">
        <v>2021</v>
      </c>
      <c r="F2" s="7">
        <v>2022</v>
      </c>
      <c r="G2" s="7">
        <v>2023</v>
      </c>
      <c r="H2" s="7" t="s">
        <v>155</v>
      </c>
    </row>
    <row r="3" spans="2:9" ht="14.25">
      <c r="B3" s="18" t="s">
        <v>108</v>
      </c>
      <c r="C3" s="20">
        <v>1989.7247085939421</v>
      </c>
      <c r="D3" s="20">
        <v>1726.1804837189311</v>
      </c>
      <c r="E3" s="20">
        <v>1813.85439375446</v>
      </c>
      <c r="F3" s="20">
        <v>3407.910782671564</v>
      </c>
      <c r="G3" s="20">
        <v>3613.5076930771638</v>
      </c>
      <c r="H3" s="20">
        <f t="shared" ref="H3:H11" si="0">AVERAGE(C3:G3)</f>
        <v>2510.2356123632126</v>
      </c>
      <c r="I3" s="20">
        <f t="shared" ref="I3:I11" si="1">(C3+D3+E3+F3+G3)/5</f>
        <v>2510.2356123632126</v>
      </c>
    </row>
    <row r="4" spans="2:9" ht="14.25">
      <c r="B4" s="83" t="s">
        <v>44</v>
      </c>
      <c r="C4" s="20">
        <v>6578</v>
      </c>
      <c r="D4" s="20">
        <v>8083</v>
      </c>
      <c r="E4" s="20">
        <v>7795</v>
      </c>
      <c r="F4" s="20">
        <v>8802</v>
      </c>
      <c r="G4" s="20">
        <v>11985</v>
      </c>
      <c r="H4" s="20">
        <f t="shared" si="0"/>
        <v>8648.6</v>
      </c>
      <c r="I4" s="20">
        <f t="shared" si="1"/>
        <v>8648.6</v>
      </c>
    </row>
    <row r="5" spans="2:9" ht="14.25">
      <c r="B5" s="83" t="s">
        <v>103</v>
      </c>
      <c r="C5" s="20">
        <v>1971.187895524105</v>
      </c>
      <c r="D5" s="20">
        <v>1224.1677299308881</v>
      </c>
      <c r="E5" s="20">
        <v>1112.44345976604</v>
      </c>
      <c r="F5" s="20">
        <v>3248.1182959945691</v>
      </c>
      <c r="G5" s="20">
        <v>2193.7060140754961</v>
      </c>
      <c r="H5" s="20">
        <f t="shared" si="0"/>
        <v>1949.9246790582197</v>
      </c>
      <c r="I5" s="20">
        <f t="shared" si="1"/>
        <v>1949.9246790582197</v>
      </c>
    </row>
    <row r="6" spans="2:9" ht="14.25">
      <c r="B6" s="18" t="s">
        <v>114</v>
      </c>
      <c r="C6" s="20">
        <v>1143.6965811965811</v>
      </c>
      <c r="D6" s="20">
        <v>1348.083333333333</v>
      </c>
      <c r="E6" s="20">
        <v>1711.272727272727</v>
      </c>
      <c r="F6" s="20">
        <v>2210.233046800382</v>
      </c>
      <c r="G6" s="20">
        <v>2177</v>
      </c>
      <c r="H6" s="20">
        <f t="shared" si="0"/>
        <v>1718.0571377206047</v>
      </c>
      <c r="I6" s="20">
        <f t="shared" si="1"/>
        <v>1718.0571377206047</v>
      </c>
    </row>
    <row r="7" spans="2:9" ht="14.25">
      <c r="B7" s="83" t="s">
        <v>56</v>
      </c>
      <c r="C7" s="20">
        <v>914.30295713020564</v>
      </c>
      <c r="D7" s="20">
        <v>868.97626666280951</v>
      </c>
      <c r="E7" s="20">
        <v>1028.109390362903</v>
      </c>
      <c r="F7" s="20">
        <v>1428.3035120686179</v>
      </c>
      <c r="G7" s="20">
        <v>1656.7044579059061</v>
      </c>
      <c r="H7" s="20">
        <f t="shared" si="0"/>
        <v>1179.2793168260882</v>
      </c>
      <c r="I7" s="20">
        <f t="shared" si="1"/>
        <v>1179.2793168260882</v>
      </c>
    </row>
    <row r="8" spans="2:9" ht="14.25">
      <c r="B8" s="19" t="s">
        <v>140</v>
      </c>
      <c r="C8" s="20">
        <v>305.5</v>
      </c>
      <c r="D8" s="20">
        <v>288.83333333333331</v>
      </c>
      <c r="E8" s="20">
        <v>364.25</v>
      </c>
      <c r="F8" s="20">
        <v>490</v>
      </c>
      <c r="G8" s="20">
        <v>552</v>
      </c>
      <c r="H8" s="20">
        <f t="shared" si="0"/>
        <v>400.11666666666667</v>
      </c>
      <c r="I8" s="20">
        <f t="shared" si="1"/>
        <v>400.11666666666667</v>
      </c>
    </row>
    <row r="9" spans="2:9" ht="24.75" customHeight="1">
      <c r="B9" s="19" t="s">
        <v>135</v>
      </c>
      <c r="C9" s="20">
        <v>4383.916666666667</v>
      </c>
      <c r="D9" s="20">
        <v>4667.416666666667</v>
      </c>
      <c r="E9" s="20">
        <v>6470.166666666667</v>
      </c>
      <c r="F9" s="20">
        <v>8027.166666666667</v>
      </c>
      <c r="G9" s="20">
        <v>7834.25</v>
      </c>
      <c r="H9" s="20">
        <f t="shared" si="0"/>
        <v>6276.5833333333339</v>
      </c>
      <c r="I9" s="20">
        <f t="shared" si="1"/>
        <v>6276.5833333333339</v>
      </c>
    </row>
    <row r="10" spans="2:9" ht="25.5" customHeight="1">
      <c r="B10" s="19" t="s">
        <v>134</v>
      </c>
      <c r="C10" s="20">
        <v>1004.131423865645</v>
      </c>
      <c r="D10" s="20">
        <v>1125.1735960268761</v>
      </c>
      <c r="E10" s="20">
        <v>1177.052051036037</v>
      </c>
      <c r="F10" s="20">
        <v>1653.337074016295</v>
      </c>
      <c r="G10" s="20">
        <v>2018.707729332179</v>
      </c>
      <c r="H10" s="20">
        <f t="shared" si="0"/>
        <v>1395.6803748554064</v>
      </c>
      <c r="I10" s="20">
        <f t="shared" si="1"/>
        <v>1395.6803748554064</v>
      </c>
    </row>
    <row r="11" spans="2:9" ht="14.25">
      <c r="B11" s="19" t="s">
        <v>123</v>
      </c>
      <c r="C11" s="20">
        <v>5174</v>
      </c>
      <c r="D11" s="20">
        <v>5481</v>
      </c>
      <c r="E11" s="20">
        <v>7564</v>
      </c>
      <c r="F11" s="20">
        <v>8609</v>
      </c>
      <c r="G11" s="20">
        <v>9687</v>
      </c>
      <c r="H11" s="20">
        <f t="shared" si="0"/>
        <v>7303</v>
      </c>
      <c r="I11" s="20">
        <f t="shared" si="1"/>
        <v>7303</v>
      </c>
    </row>
    <row r="12" spans="2:9" ht="14.25">
      <c r="B12" s="31"/>
      <c r="C12" s="32"/>
      <c r="D12" s="32"/>
      <c r="E12" s="32"/>
      <c r="F12" s="32"/>
      <c r="G12" s="32"/>
      <c r="H12" s="11"/>
    </row>
    <row r="13" spans="2:9" ht="14.25">
      <c r="B13" s="31"/>
      <c r="C13" s="32"/>
      <c r="D13" s="32"/>
      <c r="E13" s="32"/>
      <c r="F13" s="32"/>
      <c r="G13" s="32"/>
      <c r="H13" s="11"/>
    </row>
    <row r="14" spans="2:9">
      <c r="B14" s="21"/>
      <c r="C14" s="22"/>
      <c r="D14" s="11"/>
      <c r="E14" s="11"/>
      <c r="F14" s="11"/>
      <c r="G14" s="11"/>
      <c r="H14" s="22"/>
    </row>
    <row r="15" spans="2:9">
      <c r="B15" s="7" t="s">
        <v>154</v>
      </c>
      <c r="C15" s="7">
        <v>2020</v>
      </c>
      <c r="D15" s="7">
        <v>2021</v>
      </c>
      <c r="E15" s="7">
        <v>2022</v>
      </c>
      <c r="F15" s="7">
        <v>2023</v>
      </c>
      <c r="G15" s="5"/>
      <c r="H15" s="22"/>
    </row>
    <row r="16" spans="2:9">
      <c r="B16" s="18" t="s">
        <v>108</v>
      </c>
      <c r="C16" s="8">
        <f t="shared" ref="C16:F24" si="2">D3/C3*100-100</f>
        <v>-13.245260700473835</v>
      </c>
      <c r="D16" s="8">
        <f t="shared" si="2"/>
        <v>5.0790697069313211</v>
      </c>
      <c r="E16" s="8">
        <f t="shared" si="2"/>
        <v>87.88226852198423</v>
      </c>
      <c r="F16" s="8">
        <f t="shared" si="2"/>
        <v>6.0329311275110911</v>
      </c>
      <c r="G16" s="35" cm="1">
        <f t="array" ref="G16">+AVERAGE(ABS(C16:F16))</f>
        <v>28.059882514225119</v>
      </c>
      <c r="H16" s="22"/>
    </row>
    <row r="17" spans="2:8">
      <c r="B17" s="83" t="s">
        <v>44</v>
      </c>
      <c r="C17" s="8">
        <f t="shared" si="2"/>
        <v>22.879294618425064</v>
      </c>
      <c r="D17" s="8">
        <f t="shared" si="2"/>
        <v>-3.5630335271557527</v>
      </c>
      <c r="E17" s="8">
        <f t="shared" si="2"/>
        <v>12.918537524053875</v>
      </c>
      <c r="F17" s="8">
        <f t="shared" si="2"/>
        <v>36.162235855487381</v>
      </c>
      <c r="G17" s="24" cm="1">
        <f t="array" ref="G17">+AVERAGE(ABS(C17:F17))</f>
        <v>18.880775381280518</v>
      </c>
      <c r="H17" s="22"/>
    </row>
    <row r="18" spans="2:8">
      <c r="B18" s="83" t="s">
        <v>103</v>
      </c>
      <c r="C18" s="8">
        <f t="shared" si="2"/>
        <v>-37.896953775408463</v>
      </c>
      <c r="D18" s="8">
        <f t="shared" si="2"/>
        <v>-9.1265492001782746</v>
      </c>
      <c r="E18" s="8">
        <f t="shared" si="2"/>
        <v>191.98052876122682</v>
      </c>
      <c r="F18" s="8">
        <f t="shared" si="2"/>
        <v>-32.462250011624448</v>
      </c>
      <c r="G18" s="35" cm="1">
        <f t="array" ref="G18">+AVERAGE(ABS(C18:F18))</f>
        <v>67.866570437109502</v>
      </c>
      <c r="H18" s="22"/>
    </row>
    <row r="19" spans="2:8">
      <c r="B19" s="18" t="s">
        <v>114</v>
      </c>
      <c r="C19" s="8">
        <f t="shared" si="2"/>
        <v>17.870714619336738</v>
      </c>
      <c r="D19" s="8">
        <f t="shared" si="2"/>
        <v>26.941167875828214</v>
      </c>
      <c r="E19" s="8">
        <f t="shared" si="2"/>
        <v>29.157264740778828</v>
      </c>
      <c r="F19" s="8">
        <f t="shared" si="2"/>
        <v>-1.5035992176703417</v>
      </c>
      <c r="G19" s="12" cm="1">
        <f t="array" ref="G19">+AVERAGE(ABS(C19:F19))</f>
        <v>18.86818661340353</v>
      </c>
      <c r="H19" s="22"/>
    </row>
    <row r="20" spans="2:8">
      <c r="B20" s="83" t="s">
        <v>56</v>
      </c>
      <c r="C20" s="8">
        <f t="shared" si="2"/>
        <v>-4.9575132743381403</v>
      </c>
      <c r="D20" s="8">
        <f t="shared" si="2"/>
        <v>18.312712303550427</v>
      </c>
      <c r="E20" s="8">
        <f t="shared" si="2"/>
        <v>38.925247201998047</v>
      </c>
      <c r="F20" s="8">
        <f t="shared" si="2"/>
        <v>15.991065197794981</v>
      </c>
      <c r="G20" s="24" cm="1">
        <f t="array" ref="G20">+AVERAGE(ABS(C20:F20))</f>
        <v>19.546634494420399</v>
      </c>
      <c r="H20" s="22"/>
    </row>
    <row r="21" spans="2:8">
      <c r="B21" s="19" t="s">
        <v>140</v>
      </c>
      <c r="C21" s="8">
        <f t="shared" si="2"/>
        <v>-5.4555373704310028</v>
      </c>
      <c r="D21" s="8">
        <f t="shared" si="2"/>
        <v>26.110790536641673</v>
      </c>
      <c r="E21" s="8">
        <f t="shared" si="2"/>
        <v>34.522992450240224</v>
      </c>
      <c r="F21" s="8">
        <f t="shared" si="2"/>
        <v>12.65306122448979</v>
      </c>
      <c r="G21" s="24" cm="1">
        <f t="array" ref="G21">+AVERAGE(ABS(C21:F21))</f>
        <v>19.685595395450672</v>
      </c>
      <c r="H21" s="23"/>
    </row>
    <row r="22" spans="2:8" ht="22.5" customHeight="1">
      <c r="B22" s="19" t="s">
        <v>135</v>
      </c>
      <c r="C22" s="8">
        <f t="shared" si="2"/>
        <v>6.4668200049422921</v>
      </c>
      <c r="D22" s="8">
        <f t="shared" si="2"/>
        <v>38.624149690228364</v>
      </c>
      <c r="E22" s="8">
        <f t="shared" si="2"/>
        <v>24.064295098013957</v>
      </c>
      <c r="F22" s="8">
        <f t="shared" si="2"/>
        <v>-2.4032971368062732</v>
      </c>
      <c r="G22" s="12" cm="1">
        <f t="array" ref="G22">+AVERAGE(ABS(C22:F22))</f>
        <v>17.889640482497722</v>
      </c>
      <c r="H22" s="23"/>
    </row>
    <row r="23" spans="2:8" ht="22.5" customHeight="1">
      <c r="B23" s="19" t="s">
        <v>134</v>
      </c>
      <c r="C23" s="8">
        <f t="shared" si="2"/>
        <v>12.054415316996071</v>
      </c>
      <c r="D23" s="8">
        <f t="shared" si="2"/>
        <v>4.610706756037473</v>
      </c>
      <c r="E23" s="8">
        <f t="shared" si="2"/>
        <v>40.464227776590974</v>
      </c>
      <c r="F23" s="8">
        <f t="shared" si="2"/>
        <v>22.098981572361637</v>
      </c>
      <c r="G23" s="35" cm="1">
        <f t="array" ref="G23">+AVERAGE(ABS(C23:F23))</f>
        <v>19.807082855496539</v>
      </c>
      <c r="H23" s="23"/>
    </row>
    <row r="24" spans="2:8">
      <c r="B24" s="19" t="s">
        <v>123</v>
      </c>
      <c r="C24" s="8">
        <f t="shared" si="2"/>
        <v>5.9335137224584571</v>
      </c>
      <c r="D24" s="8">
        <f t="shared" si="2"/>
        <v>38.004013866082829</v>
      </c>
      <c r="E24" s="8">
        <f t="shared" si="2"/>
        <v>13.815441565309357</v>
      </c>
      <c r="F24" s="8">
        <f t="shared" si="2"/>
        <v>12.521779533046811</v>
      </c>
      <c r="G24" s="12" cm="1">
        <f t="array" ref="G24">+AVERAGE(ABS(C24:F24))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2025-11-25T06:22:07+00:00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F15FC7EE-876A-46DE-9F0E-C947AA81BBC4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2025-11-25T15:45:42Z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